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7F0" lockStructure="1"/>
  <bookViews>
    <workbookView xWindow="480" yWindow="120" windowWidth="11355" windowHeight="8700" tabRatio="921" activeTab="7"/>
  </bookViews>
  <sheets>
    <sheet name="Lesson" sheetId="157" r:id="rId1"/>
    <sheet name="Day" sheetId="21" r:id="rId2"/>
    <sheet name="Week" sheetId="160" r:id="rId3"/>
    <sheet name="Equipment" sheetId="159" r:id="rId4"/>
    <sheet name="7c2" sheetId="199" r:id="rId5"/>
    <sheet name="8a1" sheetId="193" r:id="rId6"/>
    <sheet name="9b4" sheetId="201" r:id="rId7"/>
    <sheet name="10a2" sheetId="200" r:id="rId8"/>
    <sheet name="11b3" sheetId="204" r:id="rId9"/>
    <sheet name="12" sheetId="203" r:id="rId10"/>
    <sheet name="13" sheetId="202" r:id="rId11"/>
    <sheet name="Sheet1" sheetId="207" state="hidden" r:id="rId12"/>
    <sheet name="Sheet2" sheetId="208" state="hidden" r:id="rId13"/>
    <sheet name="Sheet3" sheetId="209" state="hidden" r:id="rId14"/>
    <sheet name="Sheet4" sheetId="210" state="hidden" r:id="rId15"/>
    <sheet name="Sheet5" sheetId="211" state="hidden" r:id="rId16"/>
    <sheet name="Sheet6" sheetId="158" state="hidden" r:id="rId17"/>
    <sheet name="Sheet7" sheetId="212" state="hidden" r:id="rId18"/>
    <sheet name="Sheet8" sheetId="99" state="hidden" r:id="rId19"/>
    <sheet name="Sheet9" sheetId="213" state="hidden" r:id="rId20"/>
    <sheet name="Sheet10" sheetId="108" state="hidden" r:id="rId21"/>
    <sheet name="Sheet11" sheetId="214" state="hidden" r:id="rId22"/>
    <sheet name="Sheet12" sheetId="215" state="hidden" r:id="rId23"/>
    <sheet name="Sheet13" sheetId="63" state="hidden" r:id="rId24"/>
    <sheet name="Sheet14" sheetId="216" state="hidden" r:id="rId25"/>
    <sheet name="Sheet15" sheetId="18" state="hidden" r:id="rId26"/>
    <sheet name="Sheet16" sheetId="217" state="hidden" r:id="rId27"/>
    <sheet name="Sheet17" sheetId="218" state="hidden" r:id="rId28"/>
    <sheet name="Sheet18" sheetId="219" state="hidden" r:id="rId29"/>
    <sheet name="Sheet19" sheetId="79" state="hidden" r:id="rId30"/>
    <sheet name="Sheet20" sheetId="220" state="hidden" r:id="rId31"/>
    <sheet name="Sheet21" sheetId="221" state="hidden" r:id="rId32"/>
    <sheet name="Sheet22" sheetId="28" state="hidden" r:id="rId33"/>
    <sheet name="Sheet23" sheetId="222" state="hidden" r:id="rId34"/>
    <sheet name="Sheet24" sheetId="223" state="hidden" r:id="rId35"/>
    <sheet name="Sheet25" sheetId="224" state="hidden" r:id="rId36"/>
    <sheet name="Rooms" sheetId="206" r:id="rId37"/>
    <sheet name="Year" sheetId="142" r:id="rId38"/>
    <sheet name="Marking" sheetId="135" r:id="rId39"/>
    <sheet name="Homework" sheetId="205" r:id="rId40"/>
    <sheet name="Lists" sheetId="144" r:id="rId41"/>
    <sheet name="About" sheetId="143" r:id="rId42"/>
  </sheets>
  <definedNames>
    <definedName name="AandB">#REF!</definedName>
    <definedName name="Activity" localSheetId="36">Sheet22!$C$2:$C$287</definedName>
    <definedName name="Activity">Sheet22!$C$2:$C$802</definedName>
    <definedName name="after">#REF!</definedName>
    <definedName name="Alldates">#REF!</definedName>
    <definedName name="Area" localSheetId="36">Sheet22!$O:$P</definedName>
    <definedName name="Area">Sheet22!$AB:$AC</definedName>
    <definedName name="Class" localSheetId="36">Sheet15!$BJ:$BK</definedName>
    <definedName name="Class">Sheet15!$BJ:$BK</definedName>
    <definedName name="Class1">'8a1'!$1:$1048576</definedName>
    <definedName name="Class10">#REF!</definedName>
    <definedName name="Class11">#REF!</definedName>
    <definedName name="Class12">#REF!</definedName>
    <definedName name="Class2">'11b3'!$1:$1048576</definedName>
    <definedName name="Class3">'12'!$1:$1048576</definedName>
    <definedName name="Class4">'13'!$1:$1048576</definedName>
    <definedName name="Class5">'9b4'!$1:$1048576</definedName>
    <definedName name="Class6">'10a2'!$1:$1048576</definedName>
    <definedName name="Class7">'7c2'!$1:$1048576</definedName>
    <definedName name="Class8">#REF!</definedName>
    <definedName name="Class9">#REF!</definedName>
    <definedName name="CWHW">Sheet22!$P:$P</definedName>
    <definedName name="Date">#REF!</definedName>
    <definedName name="Date2">#REF!</definedName>
    <definedName name="Dates" localSheetId="36">Sheet15!$BN:$BO</definedName>
    <definedName name="Dates">Sheet15!$BN:$BO</definedName>
    <definedName name="Dates3">Sheet15!$BT:$BT</definedName>
    <definedName name="Day">#REF!</definedName>
    <definedName name="Details">#REF!</definedName>
    <definedName name="Differentiation" localSheetId="36">Sheet22!$G$2:$G$238</definedName>
    <definedName name="Differentiation">Sheet22!$G$2:$G$2079</definedName>
    <definedName name="Drop" localSheetId="36">Sheet15!$BO:$BO</definedName>
    <definedName name="Drop">Sheet15!$BO:$BO</definedName>
    <definedName name="EAL">Sheet22!$T:$T</definedName>
    <definedName name="Entry">Sheet22!$L:$L</definedName>
    <definedName name="find">#REF!</definedName>
    <definedName name="find2">#REF!</definedName>
    <definedName name="Foundation">Sheet22!$M$13:$N$21</definedName>
    <definedName name="Foundation2">Sheet22!$N$14:$O$21</definedName>
    <definedName name="Free">#REF!</definedName>
    <definedName name="Group" localSheetId="36">Sheet15!$BI:$BJ</definedName>
    <definedName name="Group">Sheet15!$BI:$BJ</definedName>
    <definedName name="Group1">Sheet15!$M:$N</definedName>
    <definedName name="Group10">Sheet15!$AW:$AX</definedName>
    <definedName name="Group11">Sheet15!$BA$2:$BB$297</definedName>
    <definedName name="Group12">Sheet15!$BE$2:$BF$746</definedName>
    <definedName name="Group2">Sheet15!$Q:$R</definedName>
    <definedName name="Group3">Sheet15!$U:$V</definedName>
    <definedName name="Group4">Sheet15!$Y:$Z</definedName>
    <definedName name="Group5">Sheet15!$AC:$AD</definedName>
    <definedName name="Group6">Sheet15!$AG:$AH</definedName>
    <definedName name="Group7">Sheet15!$AK:$AL</definedName>
    <definedName name="Group8">Sheet15!$AO:$AP</definedName>
    <definedName name="Group9">Sheet15!$AS:$AT</definedName>
    <definedName name="Higher">Sheet22!$M$2:$N$11</definedName>
    <definedName name="Higher2">Sheet22!$N$3:$O$11</definedName>
    <definedName name="Homelist" localSheetId="36">Sheet22!$D$2:$D$243</definedName>
    <definedName name="Homelist">Sheet22!$D$2:$D$2020</definedName>
    <definedName name="Homework" localSheetId="36">Sheet13!$1:$1048576</definedName>
    <definedName name="Homework">Sheet13!$1:$1048576</definedName>
    <definedName name="Level">Sheet22!$M$24:$N$43</definedName>
    <definedName name="Level2">Sheet22!$N$25:$O$43</definedName>
    <definedName name="Licence">#REF!</definedName>
    <definedName name="Listings">#REF!</definedName>
    <definedName name="listtimetable" localSheetId="36">Rooms!$L:$M</definedName>
    <definedName name="listtimetable">Sheet19!#REF!</definedName>
    <definedName name="M" localSheetId="36">Sheet22!$L:$L</definedName>
    <definedName name="M">Sheet22!$Y:$Y</definedName>
    <definedName name="Marking1" localSheetId="36">#REF!</definedName>
    <definedName name="Marking1">'8a1'!$AN:$AO</definedName>
    <definedName name="Marking10" localSheetId="36">#REF!</definedName>
    <definedName name="Marking10">#REF!</definedName>
    <definedName name="Marking11" localSheetId="36">#REF!</definedName>
    <definedName name="Marking11">#REF!</definedName>
    <definedName name="Marking12" localSheetId="36">'12'!$AN:$AO</definedName>
    <definedName name="Marking12">#REF!</definedName>
    <definedName name="Marking2" localSheetId="36">#REF!</definedName>
    <definedName name="Marking2">'11b3'!$AN:$AO</definedName>
    <definedName name="Marking3" localSheetId="36">#REF!</definedName>
    <definedName name="Marking3">'12'!$AN:$AO</definedName>
    <definedName name="Marking4" localSheetId="36">#REF!</definedName>
    <definedName name="Marking4">'13'!$AN:$AO</definedName>
    <definedName name="Marking5" localSheetId="36">#REF!</definedName>
    <definedName name="Marking5">'9b4'!$AN:$AO</definedName>
    <definedName name="Marking6" localSheetId="36">#REF!</definedName>
    <definedName name="Marking6">'10a2'!$AN:$AO</definedName>
    <definedName name="Marking7" localSheetId="36">#REF!</definedName>
    <definedName name="Marking7">'7c2'!$AN:$AO</definedName>
    <definedName name="Marking8" localSheetId="36">#REF!</definedName>
    <definedName name="Marking8">#REF!</definedName>
    <definedName name="Marking9" localSheetId="36">#REF!</definedName>
    <definedName name="Marking9">#REF!</definedName>
    <definedName name="Monitoring">Sheet22!$U:$V</definedName>
    <definedName name="Mons">#REF!</definedName>
    <definedName name="Month">#REF!</definedName>
    <definedName name="N" localSheetId="36">Sheet22!$M:$M</definedName>
    <definedName name="N">Sheet22!$Z:$Z</definedName>
    <definedName name="NME">Sheet22!$Q:$Q</definedName>
    <definedName name="Notices">Sheet15!$A:$I</definedName>
    <definedName name="Number" localSheetId="36">Sheet22!$K:$K</definedName>
    <definedName name="Number">Sheet22!$K:$K</definedName>
    <definedName name="Objectives">Sheet22!$I:$I</definedName>
    <definedName name="OLE_LINK1" localSheetId="23">Sheet13!$B$1</definedName>
    <definedName name="Onoff">Sheet15!$1:$1048576</definedName>
    <definedName name="Penalty">Sheet22!$W:$X</definedName>
    <definedName name="Plan">#REF!</definedName>
    <definedName name="Planner" localSheetId="36">Rooms!$1:$1048576</definedName>
    <definedName name="Planner">Sheet19!$1:$1048576</definedName>
    <definedName name="_xlnm.Print_Area" localSheetId="1">Day!$A$1:$D$48</definedName>
    <definedName name="_xlnm.Print_Area" localSheetId="3">Equipment!$C$1:$IV$13</definedName>
    <definedName name="Risk" localSheetId="36">Sheet22!$H$2:$H$243</definedName>
    <definedName name="Risk">Sheet22!$H$2:$H$1861</definedName>
    <definedName name="Rooms">Rooms!$A$27:$H$103</definedName>
    <definedName name="sc" localSheetId="36">Sheet22!$N:$N</definedName>
    <definedName name="sc">Sheet22!$AA:$AA</definedName>
    <definedName name="Scale">Sheet22!$R:$R</definedName>
    <definedName name="SEN">Sheet22!$S:$S</definedName>
    <definedName name="Starter" localSheetId="36">Sheet22!$A:$A</definedName>
    <definedName name="Starter">Sheet22!$A:$A</definedName>
    <definedName name="Timetable" localSheetId="36">Sheet15!$A:$G</definedName>
    <definedName name="Timetable">Sheet15!$A:$G</definedName>
    <definedName name="Timings" localSheetId="36">Sheet22!$B:$B</definedName>
    <definedName name="Timings">Sheet22!$B$1:$B$13</definedName>
    <definedName name="VAK" localSheetId="36">Sheet22!$E:$E</definedName>
    <definedName name="VAK">Sheet22!$E:$E</definedName>
    <definedName name="Weekplan">Sheet22!$J:$J</definedName>
    <definedName name="Whole" localSheetId="36">Sheet15!$1:$1048576</definedName>
    <definedName name="Whole">Sheet15!$1:$1048576</definedName>
    <definedName name="Worksheet">#REF!</definedName>
    <definedName name="Yeardates">#REF!</definedName>
    <definedName name="YesNo" localSheetId="36">Sheet22!$F:$F</definedName>
    <definedName name="YesNo">Sheet22!$F:$F</definedName>
  </definedNames>
  <calcPr calcId="145621" fullCalcOnLoad="1"/>
</workbook>
</file>

<file path=xl/calcChain.xml><?xml version="1.0" encoding="utf-8"?>
<calcChain xmlns="http://schemas.openxmlformats.org/spreadsheetml/2006/main">
  <c r="B2" i="205" l="1"/>
  <c r="B3" i="205"/>
  <c r="B4" i="205"/>
  <c r="B5" i="205"/>
  <c r="B6" i="205"/>
  <c r="AB83" i="199"/>
  <c r="AD83" i="199"/>
  <c r="AH83" i="199"/>
  <c r="AO83" i="199"/>
  <c r="AM83" i="199" s="1"/>
  <c r="AB84" i="199"/>
  <c r="AO84" i="199" s="1"/>
  <c r="AD84" i="199"/>
  <c r="AH84" i="199"/>
  <c r="AB85" i="199"/>
  <c r="AO85" i="199" s="1"/>
  <c r="AD85" i="199"/>
  <c r="AH85" i="199"/>
  <c r="AB86" i="199"/>
  <c r="AO86" i="199" s="1"/>
  <c r="AD86" i="199"/>
  <c r="AH86" i="199"/>
  <c r="AB87" i="199"/>
  <c r="AO87" i="199" s="1"/>
  <c r="AD87" i="199"/>
  <c r="AH87" i="199"/>
  <c r="AB88" i="199"/>
  <c r="AD88" i="199"/>
  <c r="AF83" i="199" s="1"/>
  <c r="AH88" i="199"/>
  <c r="AJ83" i="199" s="1"/>
  <c r="AO88" i="199"/>
  <c r="AM88" i="199"/>
  <c r="AB89" i="199"/>
  <c r="AO89" i="199"/>
  <c r="AD89" i="199"/>
  <c r="AH89" i="199"/>
  <c r="AD90" i="199"/>
  <c r="AH90" i="199"/>
  <c r="AB10" i="200"/>
  <c r="AO10" i="200"/>
  <c r="AM13" i="159"/>
  <c r="AG13" i="159"/>
  <c r="AA13" i="159"/>
  <c r="U13" i="159"/>
  <c r="O13" i="159"/>
  <c r="I13" i="159"/>
  <c r="AM12" i="159"/>
  <c r="AG12" i="159"/>
  <c r="AA12" i="159"/>
  <c r="U12" i="159"/>
  <c r="O12" i="159"/>
  <c r="I12" i="159"/>
  <c r="AM11" i="159"/>
  <c r="AG11" i="159"/>
  <c r="AA11" i="159"/>
  <c r="U11" i="159"/>
  <c r="O11" i="159"/>
  <c r="I11" i="159"/>
  <c r="AM10" i="159"/>
  <c r="AG10" i="159"/>
  <c r="AA10" i="159"/>
  <c r="U10" i="159"/>
  <c r="O10" i="159"/>
  <c r="I10" i="159"/>
  <c r="AM9" i="159"/>
  <c r="AG9" i="159"/>
  <c r="AA9" i="159"/>
  <c r="U9" i="159"/>
  <c r="O9" i="159"/>
  <c r="I9" i="159"/>
  <c r="AM8" i="159"/>
  <c r="AG8" i="159"/>
  <c r="AA8" i="159"/>
  <c r="U8" i="159"/>
  <c r="O8" i="159"/>
  <c r="I8" i="159"/>
  <c r="AM7" i="159"/>
  <c r="AG7" i="159"/>
  <c r="AA7" i="159"/>
  <c r="U7" i="159"/>
  <c r="O7" i="159"/>
  <c r="I7" i="159"/>
  <c r="AM6" i="159"/>
  <c r="AG6" i="159"/>
  <c r="AA6" i="159"/>
  <c r="U6" i="159"/>
  <c r="O6" i="159"/>
  <c r="I6" i="159"/>
  <c r="AM5" i="159"/>
  <c r="AG5" i="159"/>
  <c r="AA5" i="159"/>
  <c r="U5" i="159"/>
  <c r="O5" i="159"/>
  <c r="I5" i="159"/>
  <c r="AM4" i="159"/>
  <c r="AG4" i="159"/>
  <c r="AA4" i="159"/>
  <c r="U4" i="159"/>
  <c r="O4" i="159"/>
  <c r="I4" i="159"/>
  <c r="AM3" i="159"/>
  <c r="AG3" i="159"/>
  <c r="AA3" i="159"/>
  <c r="U3" i="159"/>
  <c r="O3" i="159"/>
  <c r="I3" i="159"/>
  <c r="AM2" i="159"/>
  <c r="AG2" i="159"/>
  <c r="AA2" i="159"/>
  <c r="U2" i="159"/>
  <c r="O2" i="159"/>
  <c r="I2" i="159"/>
  <c r="AM19" i="160"/>
  <c r="AG19" i="160"/>
  <c r="AA19" i="160"/>
  <c r="U19" i="160"/>
  <c r="O19" i="160"/>
  <c r="I19" i="160"/>
  <c r="AM18" i="160"/>
  <c r="AG18" i="160"/>
  <c r="AA18" i="160"/>
  <c r="U18" i="160"/>
  <c r="O18" i="160"/>
  <c r="I18" i="160"/>
  <c r="AM17" i="160"/>
  <c r="AG17" i="160"/>
  <c r="AA17" i="160"/>
  <c r="U17" i="160"/>
  <c r="O17" i="160"/>
  <c r="I17" i="160"/>
  <c r="AM16" i="160"/>
  <c r="AG16" i="160"/>
  <c r="AA16" i="160"/>
  <c r="U16" i="160"/>
  <c r="O16" i="160"/>
  <c r="I16" i="160"/>
  <c r="AM15" i="160"/>
  <c r="AG15" i="160"/>
  <c r="AA15" i="160"/>
  <c r="U15" i="160"/>
  <c r="O15" i="160"/>
  <c r="I15" i="160"/>
  <c r="AM14" i="160"/>
  <c r="AG14" i="160"/>
  <c r="AA14" i="160"/>
  <c r="U14" i="160"/>
  <c r="O14" i="160"/>
  <c r="I14" i="160"/>
  <c r="AM13" i="160"/>
  <c r="AG13" i="160"/>
  <c r="AA13" i="160"/>
  <c r="U13" i="160"/>
  <c r="O13" i="160"/>
  <c r="I13" i="160"/>
  <c r="AM12" i="160"/>
  <c r="AG12" i="160"/>
  <c r="AA12" i="160"/>
  <c r="U12" i="160"/>
  <c r="O12" i="160"/>
  <c r="I12" i="160"/>
  <c r="AM11" i="160"/>
  <c r="AG11" i="160"/>
  <c r="AA11" i="160"/>
  <c r="U11" i="160"/>
  <c r="O11" i="160"/>
  <c r="I11" i="160"/>
  <c r="AM10" i="160"/>
  <c r="AG10" i="160"/>
  <c r="AA10" i="160"/>
  <c r="U10" i="160"/>
  <c r="O10" i="160"/>
  <c r="I10" i="160"/>
  <c r="AM9" i="160"/>
  <c r="AG9" i="160"/>
  <c r="AA9" i="160"/>
  <c r="U9" i="160"/>
  <c r="O9" i="160"/>
  <c r="I9" i="160"/>
  <c r="AM8" i="160"/>
  <c r="AG8" i="160"/>
  <c r="AA8" i="160"/>
  <c r="U8" i="160"/>
  <c r="O8" i="160"/>
  <c r="I8" i="160"/>
  <c r="AM7" i="160"/>
  <c r="AG7" i="160"/>
  <c r="AA7" i="160"/>
  <c r="U7" i="160"/>
  <c r="O7" i="160"/>
  <c r="I7" i="160"/>
  <c r="AM6" i="160"/>
  <c r="AG6" i="160"/>
  <c r="AA6" i="160"/>
  <c r="U6" i="160"/>
  <c r="O6" i="160"/>
  <c r="I6" i="160"/>
  <c r="AM5" i="160"/>
  <c r="AG5" i="160"/>
  <c r="AA5" i="160"/>
  <c r="U5" i="160"/>
  <c r="O5" i="160"/>
  <c r="I5" i="160"/>
  <c r="AM4" i="160"/>
  <c r="AG4" i="160"/>
  <c r="AA4" i="160"/>
  <c r="U4" i="160"/>
  <c r="O4" i="160"/>
  <c r="I4" i="160"/>
  <c r="AM3" i="160"/>
  <c r="AG3" i="160"/>
  <c r="AA3" i="160"/>
  <c r="U3" i="160"/>
  <c r="O3" i="160"/>
  <c r="I3" i="160"/>
  <c r="AM2" i="160"/>
  <c r="AG2" i="160"/>
  <c r="AA2" i="160"/>
  <c r="U2" i="160"/>
  <c r="O2" i="160"/>
  <c r="I2" i="160"/>
  <c r="A103" i="206"/>
  <c r="A102" i="206"/>
  <c r="A101" i="206"/>
  <c r="A100" i="206"/>
  <c r="A99" i="206"/>
  <c r="H67" i="206"/>
  <c r="H66" i="206"/>
  <c r="H65" i="206"/>
  <c r="H64" i="206"/>
  <c r="H61" i="206"/>
  <c r="H60" i="206"/>
  <c r="H59" i="206"/>
  <c r="H58" i="206"/>
  <c r="H55" i="206"/>
  <c r="H54" i="206"/>
  <c r="H53" i="206"/>
  <c r="H52" i="206"/>
  <c r="H49" i="206"/>
  <c r="H48" i="206"/>
  <c r="H47" i="206"/>
  <c r="H46" i="206"/>
  <c r="H43" i="206"/>
  <c r="H42" i="206"/>
  <c r="H41" i="206"/>
  <c r="H40" i="206"/>
  <c r="A97" i="206"/>
  <c r="A96" i="206"/>
  <c r="A95" i="206"/>
  <c r="A94" i="206"/>
  <c r="A93" i="206"/>
  <c r="A91" i="206"/>
  <c r="A90" i="206"/>
  <c r="A89" i="206"/>
  <c r="A88" i="206"/>
  <c r="A87" i="206"/>
  <c r="A85" i="206"/>
  <c r="A84" i="206"/>
  <c r="A83" i="206"/>
  <c r="A82" i="206"/>
  <c r="A81" i="206"/>
  <c r="A79" i="206"/>
  <c r="A78" i="206"/>
  <c r="A77" i="206"/>
  <c r="A76" i="206"/>
  <c r="A75" i="206"/>
  <c r="H37" i="206"/>
  <c r="A73" i="206"/>
  <c r="H36" i="206"/>
  <c r="A72" i="206"/>
  <c r="H35" i="206"/>
  <c r="A71" i="206"/>
  <c r="H34" i="206"/>
  <c r="A70" i="206"/>
  <c r="A69" i="206"/>
  <c r="H31" i="206"/>
  <c r="H30" i="206"/>
  <c r="H29" i="206"/>
  <c r="H28" i="206"/>
  <c r="G25" i="206"/>
  <c r="F25" i="206"/>
  <c r="E25" i="206"/>
  <c r="M60" i="206"/>
  <c r="D25" i="206"/>
  <c r="M48" i="206" s="1"/>
  <c r="C25" i="206"/>
  <c r="M36" i="206"/>
  <c r="B25" i="206"/>
  <c r="M24" i="206" s="1"/>
  <c r="G24" i="206"/>
  <c r="F24" i="206"/>
  <c r="E24" i="206"/>
  <c r="M59" i="206" s="1"/>
  <c r="D24" i="206"/>
  <c r="M47" i="206"/>
  <c r="C24" i="206"/>
  <c r="M35" i="206" s="1"/>
  <c r="B24" i="206"/>
  <c r="M23" i="206"/>
  <c r="G23" i="206"/>
  <c r="F23" i="206"/>
  <c r="E23" i="206"/>
  <c r="M58" i="206"/>
  <c r="D23" i="206"/>
  <c r="M46" i="206" s="1"/>
  <c r="C23" i="206"/>
  <c r="M34" i="206"/>
  <c r="B23" i="206"/>
  <c r="M22" i="206" s="1"/>
  <c r="G22" i="206"/>
  <c r="F22" i="206"/>
  <c r="E22" i="206"/>
  <c r="M57" i="206" s="1"/>
  <c r="D22" i="206"/>
  <c r="M45" i="206"/>
  <c r="C22" i="206"/>
  <c r="M33" i="206" s="1"/>
  <c r="B22" i="206"/>
  <c r="M21" i="206"/>
  <c r="G21" i="206"/>
  <c r="F21" i="206"/>
  <c r="E21" i="206"/>
  <c r="M56" i="206"/>
  <c r="D21" i="206"/>
  <c r="M44" i="206" s="1"/>
  <c r="C21" i="206"/>
  <c r="M32" i="206"/>
  <c r="B21" i="206"/>
  <c r="M20" i="206" s="1"/>
  <c r="G19" i="206"/>
  <c r="G67" i="206"/>
  <c r="G103" i="206" s="1"/>
  <c r="F19" i="206"/>
  <c r="F43" i="206"/>
  <c r="F79" i="206"/>
  <c r="E19" i="206"/>
  <c r="M54" i="206" s="1"/>
  <c r="D19" i="206"/>
  <c r="M42" i="206"/>
  <c r="C19" i="206"/>
  <c r="M30" i="206" s="1"/>
  <c r="B19" i="206"/>
  <c r="M18" i="206"/>
  <c r="G18" i="206"/>
  <c r="G66" i="206" s="1"/>
  <c r="G102" i="206" s="1"/>
  <c r="F18" i="206"/>
  <c r="F66" i="206" s="1"/>
  <c r="E18" i="206"/>
  <c r="M53" i="206"/>
  <c r="D18" i="206"/>
  <c r="M41" i="206" s="1"/>
  <c r="C18" i="206"/>
  <c r="M29" i="206"/>
  <c r="B18" i="206"/>
  <c r="M17" i="206" s="1"/>
  <c r="G17" i="206"/>
  <c r="G65" i="206"/>
  <c r="G101" i="206"/>
  <c r="F17" i="206"/>
  <c r="F65" i="206" s="1"/>
  <c r="F101" i="206" s="1"/>
  <c r="E17" i="206"/>
  <c r="M52" i="206" s="1"/>
  <c r="D17" i="206"/>
  <c r="M40" i="206"/>
  <c r="C17" i="206"/>
  <c r="M28" i="206" s="1"/>
  <c r="B17" i="206"/>
  <c r="M16" i="206"/>
  <c r="G16" i="206"/>
  <c r="G64" i="206" s="1"/>
  <c r="G100" i="206" s="1"/>
  <c r="F16" i="206"/>
  <c r="F64" i="206"/>
  <c r="E16" i="206"/>
  <c r="M51" i="206" s="1"/>
  <c r="D16" i="206"/>
  <c r="M39" i="206"/>
  <c r="C16" i="206"/>
  <c r="M27" i="206" s="1"/>
  <c r="B16" i="206"/>
  <c r="M15" i="206"/>
  <c r="G15" i="206"/>
  <c r="G63" i="206" s="1"/>
  <c r="G99" i="206" s="1"/>
  <c r="F15" i="206"/>
  <c r="M62" i="206" s="1"/>
  <c r="E15" i="206"/>
  <c r="M50" i="206"/>
  <c r="D15" i="206"/>
  <c r="M38" i="206" s="1"/>
  <c r="C15" i="206"/>
  <c r="M26" i="206"/>
  <c r="B15" i="206"/>
  <c r="M14" i="206" s="1"/>
  <c r="B2" i="142"/>
  <c r="D2" i="142"/>
  <c r="F2" i="142"/>
  <c r="H2" i="142"/>
  <c r="J2" i="142"/>
  <c r="B3" i="142"/>
  <c r="D3" i="142"/>
  <c r="F3" i="142"/>
  <c r="H3" i="142"/>
  <c r="J3" i="142"/>
  <c r="B4" i="142"/>
  <c r="D4" i="142"/>
  <c r="F4" i="142"/>
  <c r="H4" i="142"/>
  <c r="J4" i="142"/>
  <c r="B5" i="142"/>
  <c r="D5" i="142"/>
  <c r="F5" i="142"/>
  <c r="H5" i="142"/>
  <c r="J5" i="142"/>
  <c r="B6" i="142"/>
  <c r="D6" i="142"/>
  <c r="F6" i="142"/>
  <c r="H6" i="142"/>
  <c r="J6" i="142"/>
  <c r="B14" i="142"/>
  <c r="D14" i="142"/>
  <c r="F14" i="142"/>
  <c r="H14" i="142"/>
  <c r="J14" i="142"/>
  <c r="B15" i="142"/>
  <c r="D15" i="142"/>
  <c r="F15" i="142"/>
  <c r="H15" i="142"/>
  <c r="J15" i="142"/>
  <c r="B16" i="142"/>
  <c r="D16" i="142"/>
  <c r="F16" i="142"/>
  <c r="H16" i="142"/>
  <c r="J16" i="142"/>
  <c r="B17" i="142"/>
  <c r="D17" i="142"/>
  <c r="F17" i="142"/>
  <c r="H17" i="142"/>
  <c r="J17" i="142"/>
  <c r="B18" i="142"/>
  <c r="D18" i="142"/>
  <c r="F18" i="142"/>
  <c r="H18" i="142"/>
  <c r="J18" i="142"/>
  <c r="B26" i="142"/>
  <c r="D26" i="142"/>
  <c r="F26" i="142"/>
  <c r="H26" i="142"/>
  <c r="J26" i="142"/>
  <c r="B27" i="142"/>
  <c r="D27" i="142"/>
  <c r="F27" i="142"/>
  <c r="H27" i="142"/>
  <c r="J27" i="142"/>
  <c r="B28" i="142"/>
  <c r="D28" i="142"/>
  <c r="F28" i="142"/>
  <c r="H28" i="142"/>
  <c r="J28" i="142"/>
  <c r="B29" i="142"/>
  <c r="D29" i="142"/>
  <c r="F29" i="142"/>
  <c r="H29" i="142"/>
  <c r="J29" i="142"/>
  <c r="B30" i="142"/>
  <c r="D30" i="142"/>
  <c r="F30" i="142"/>
  <c r="H30" i="142"/>
  <c r="J30" i="142"/>
  <c r="B38" i="142"/>
  <c r="D38" i="142"/>
  <c r="F38" i="142"/>
  <c r="H38" i="142"/>
  <c r="J38" i="142"/>
  <c r="B39" i="142"/>
  <c r="D39" i="142"/>
  <c r="F39" i="142"/>
  <c r="H39" i="142"/>
  <c r="J39" i="142"/>
  <c r="B40" i="142"/>
  <c r="D40" i="142"/>
  <c r="F40" i="142"/>
  <c r="H40" i="142"/>
  <c r="J40" i="142"/>
  <c r="B41" i="142"/>
  <c r="D41" i="142"/>
  <c r="F41" i="142"/>
  <c r="H41" i="142"/>
  <c r="J41" i="142"/>
  <c r="B42" i="142"/>
  <c r="D42" i="142"/>
  <c r="F42" i="142"/>
  <c r="H42" i="142"/>
  <c r="J42" i="142"/>
  <c r="AL1" i="200"/>
  <c r="AB3" i="200"/>
  <c r="AO3" i="200"/>
  <c r="AD3" i="200"/>
  <c r="AH3" i="200"/>
  <c r="AB4" i="200"/>
  <c r="AO4" i="200"/>
  <c r="AD4" i="200"/>
  <c r="AH4" i="200"/>
  <c r="AB5" i="200"/>
  <c r="AO5" i="200"/>
  <c r="AD5" i="200"/>
  <c r="AH5" i="200"/>
  <c r="AB6" i="200"/>
  <c r="AO6" i="200"/>
  <c r="AD6" i="200"/>
  <c r="AH6" i="200"/>
  <c r="AB7" i="200"/>
  <c r="AO7" i="200"/>
  <c r="AD7" i="200"/>
  <c r="AH7" i="200"/>
  <c r="AB8" i="200"/>
  <c r="AO8" i="200"/>
  <c r="AD8" i="200"/>
  <c r="AH8" i="200"/>
  <c r="AB9" i="200"/>
  <c r="AO9" i="200" s="1"/>
  <c r="AM9" i="200" s="1"/>
  <c r="AD9" i="200"/>
  <c r="AF3" i="200" s="1"/>
  <c r="AH9" i="200"/>
  <c r="AJ3" i="200" s="1"/>
  <c r="AD10" i="200"/>
  <c r="AH10" i="200"/>
  <c r="AB11" i="200"/>
  <c r="AD11" i="200"/>
  <c r="AH11" i="200"/>
  <c r="AO11" i="200"/>
  <c r="AN11" i="200" s="1"/>
  <c r="AB12" i="200"/>
  <c r="AO12" i="200"/>
  <c r="AD12" i="200"/>
  <c r="AH12" i="200"/>
  <c r="AI11" i="200" s="1"/>
  <c r="AB13" i="200"/>
  <c r="AO13" i="200"/>
  <c r="AD13" i="200"/>
  <c r="AH13" i="200"/>
  <c r="AB14" i="200"/>
  <c r="AO14" i="200"/>
  <c r="AD14" i="200"/>
  <c r="AH14" i="200"/>
  <c r="AB15" i="200"/>
  <c r="AD15" i="200"/>
  <c r="AH15" i="200"/>
  <c r="AJ11" i="200" s="1"/>
  <c r="AO15" i="200"/>
  <c r="AM15" i="200" s="1"/>
  <c r="AB16" i="200"/>
  <c r="AO16" i="200"/>
  <c r="AD16" i="200"/>
  <c r="AF11" i="200" s="1"/>
  <c r="AH16" i="200"/>
  <c r="AB17" i="200"/>
  <c r="AO17" i="200" s="1"/>
  <c r="AM17" i="200" s="1"/>
  <c r="AD17" i="200"/>
  <c r="AH17" i="200"/>
  <c r="AD18" i="200"/>
  <c r="AH18" i="200"/>
  <c r="AB19" i="200"/>
  <c r="AO19" i="200" s="1"/>
  <c r="AD19" i="200"/>
  <c r="AH19" i="200"/>
  <c r="AB20" i="200"/>
  <c r="AO20" i="200" s="1"/>
  <c r="AD20" i="200"/>
  <c r="AH20" i="200"/>
  <c r="AB21" i="200"/>
  <c r="AO21" i="200" s="1"/>
  <c r="AD21" i="200"/>
  <c r="AH21" i="200"/>
  <c r="AB22" i="200"/>
  <c r="AO22" i="200" s="1"/>
  <c r="AD22" i="200"/>
  <c r="AH22" i="200"/>
  <c r="AB23" i="200"/>
  <c r="AO23" i="200" s="1"/>
  <c r="AD23" i="200"/>
  <c r="AH23" i="200"/>
  <c r="AB24" i="200"/>
  <c r="AO24" i="200" s="1"/>
  <c r="AD24" i="200"/>
  <c r="AH24" i="200"/>
  <c r="AB25" i="200"/>
  <c r="AO25" i="200" s="1"/>
  <c r="AM25" i="200" s="1"/>
  <c r="AD25" i="200"/>
  <c r="AF19" i="200" s="1"/>
  <c r="AH25" i="200"/>
  <c r="AD26" i="200"/>
  <c r="AH26" i="200"/>
  <c r="AJ19" i="200" s="1"/>
  <c r="AB27" i="200"/>
  <c r="AO27" i="200" s="1"/>
  <c r="AD27" i="200"/>
  <c r="AH27" i="200"/>
  <c r="AB28" i="200"/>
  <c r="AD28" i="200"/>
  <c r="AH28" i="200"/>
  <c r="AO28" i="200"/>
  <c r="AM28" i="200" s="1"/>
  <c r="AB29" i="200"/>
  <c r="AO29" i="200"/>
  <c r="AD29" i="200"/>
  <c r="AH29" i="200"/>
  <c r="AB30" i="200"/>
  <c r="AO30" i="200"/>
  <c r="AM30" i="200"/>
  <c r="AD30" i="200"/>
  <c r="AH30" i="200"/>
  <c r="AB31" i="200"/>
  <c r="AO31" i="200"/>
  <c r="AD31" i="200"/>
  <c r="AH31" i="200"/>
  <c r="AB32" i="200"/>
  <c r="AO32" i="200" s="1"/>
  <c r="AM32" i="200" s="1"/>
  <c r="AD32" i="200"/>
  <c r="AF27" i="200" s="1"/>
  <c r="AH32" i="200"/>
  <c r="AB33" i="200"/>
  <c r="AO33" i="200" s="1"/>
  <c r="AD33" i="200"/>
  <c r="AH33" i="200"/>
  <c r="AJ27" i="200"/>
  <c r="AD34" i="200"/>
  <c r="AH34" i="200"/>
  <c r="AB35" i="200"/>
  <c r="AO35" i="200" s="1"/>
  <c r="AN35" i="200" s="1"/>
  <c r="AD35" i="200"/>
  <c r="AH35" i="200"/>
  <c r="AB36" i="200"/>
  <c r="AO36" i="200" s="1"/>
  <c r="AD36" i="200"/>
  <c r="AH36" i="200"/>
  <c r="AI35" i="200" s="1"/>
  <c r="AB37" i="200"/>
  <c r="AO37" i="200" s="1"/>
  <c r="AD37" i="200"/>
  <c r="AH37" i="200"/>
  <c r="AB38" i="200"/>
  <c r="AO38" i="200" s="1"/>
  <c r="AD38" i="200"/>
  <c r="AH38" i="200"/>
  <c r="AB39" i="200"/>
  <c r="AO39" i="200"/>
  <c r="AM39" i="200"/>
  <c r="AD39" i="200"/>
  <c r="AH39" i="200"/>
  <c r="AB40" i="200"/>
  <c r="AO40" i="200"/>
  <c r="AD40" i="200"/>
  <c r="AH40" i="200"/>
  <c r="AB41" i="200"/>
  <c r="AO41" i="200"/>
  <c r="AD41" i="200"/>
  <c r="AH41" i="200"/>
  <c r="AJ35" i="200"/>
  <c r="AD42" i="200"/>
  <c r="AF35" i="200" s="1"/>
  <c r="AH42" i="200"/>
  <c r="AB43" i="200"/>
  <c r="AD43" i="200"/>
  <c r="AH43" i="200"/>
  <c r="AI43" i="200" s="1"/>
  <c r="AO43" i="200"/>
  <c r="AN43" i="200"/>
  <c r="AB44" i="200"/>
  <c r="AO44" i="200" s="1"/>
  <c r="AD44" i="200"/>
  <c r="AH44" i="200"/>
  <c r="AB45" i="200"/>
  <c r="AO45" i="200" s="1"/>
  <c r="AD45" i="200"/>
  <c r="AH45" i="200"/>
  <c r="AB46" i="200"/>
  <c r="AO46" i="200" s="1"/>
  <c r="AD46" i="200"/>
  <c r="AH46" i="200"/>
  <c r="AB47" i="200"/>
  <c r="AD47" i="200"/>
  <c r="AH47" i="200"/>
  <c r="AJ43" i="200"/>
  <c r="AO47" i="200"/>
  <c r="AM47" i="200" s="1"/>
  <c r="AB48" i="200"/>
  <c r="AO48" i="200" s="1"/>
  <c r="AD48" i="200"/>
  <c r="AH48" i="200"/>
  <c r="AB49" i="200"/>
  <c r="AO49" i="200" s="1"/>
  <c r="AM49" i="200" s="1"/>
  <c r="AD49" i="200"/>
  <c r="AH49" i="200"/>
  <c r="AD50" i="200"/>
  <c r="AH50" i="200"/>
  <c r="AB51" i="200"/>
  <c r="AO51" i="200"/>
  <c r="AD51" i="200"/>
  <c r="AH51" i="200"/>
  <c r="AB52" i="200"/>
  <c r="AO52" i="200"/>
  <c r="AD52" i="200"/>
  <c r="AH52" i="200"/>
  <c r="AB53" i="200"/>
  <c r="AO53" i="200"/>
  <c r="AD53" i="200"/>
  <c r="AH53" i="200"/>
  <c r="AB54" i="200"/>
  <c r="AO54" i="200"/>
  <c r="AD54" i="200"/>
  <c r="AH54" i="200"/>
  <c r="AB55" i="200"/>
  <c r="AO55" i="200"/>
  <c r="AD55" i="200"/>
  <c r="AH55" i="200"/>
  <c r="AB56" i="200"/>
  <c r="AO56" i="200" s="1"/>
  <c r="AD56" i="200"/>
  <c r="AH56" i="200"/>
  <c r="AB57" i="200"/>
  <c r="AO57" i="200"/>
  <c r="AD57" i="200"/>
  <c r="AF51" i="200" s="1"/>
  <c r="AH57" i="200"/>
  <c r="AD58" i="200"/>
  <c r="AH58" i="200"/>
  <c r="AJ51" i="200" s="1"/>
  <c r="AB59" i="200"/>
  <c r="AO59" i="200" s="1"/>
  <c r="AD59" i="200"/>
  <c r="AH59" i="200"/>
  <c r="AB60" i="200"/>
  <c r="AO60" i="200" s="1"/>
  <c r="AD60" i="200"/>
  <c r="AH60" i="200"/>
  <c r="AB61" i="200"/>
  <c r="AO61" i="200" s="1"/>
  <c r="AD61" i="200"/>
  <c r="AH61" i="200"/>
  <c r="AB62" i="200"/>
  <c r="AO62" i="200" s="1"/>
  <c r="AM62" i="200" s="1"/>
  <c r="AD62" i="200"/>
  <c r="AH62" i="200"/>
  <c r="AB63" i="200"/>
  <c r="AO63" i="200" s="1"/>
  <c r="AD63" i="200"/>
  <c r="AH63" i="200"/>
  <c r="AB64" i="200"/>
  <c r="AO64" i="200" s="1"/>
  <c r="AD64" i="200"/>
  <c r="AF59" i="200" s="1"/>
  <c r="AH64" i="200"/>
  <c r="AB65" i="200"/>
  <c r="AO65" i="200" s="1"/>
  <c r="AM65" i="200" s="1"/>
  <c r="AD65" i="200"/>
  <c r="AH65" i="200"/>
  <c r="AD66" i="200"/>
  <c r="AH66" i="200"/>
  <c r="AB67" i="200"/>
  <c r="AO67" i="200" s="1"/>
  <c r="AN67" i="200" s="1"/>
  <c r="AD67" i="200"/>
  <c r="AH67" i="200"/>
  <c r="AB68" i="200"/>
  <c r="AO68" i="200"/>
  <c r="AM68" i="200"/>
  <c r="AD68" i="200"/>
  <c r="AH68" i="200"/>
  <c r="AB69" i="200"/>
  <c r="AO69" i="200"/>
  <c r="AN69" i="200" s="1"/>
  <c r="AD69" i="200"/>
  <c r="AH69" i="200"/>
  <c r="AB70" i="200"/>
  <c r="AO70" i="200" s="1"/>
  <c r="AN70" i="200" s="1"/>
  <c r="AD70" i="200"/>
  <c r="AH70" i="200"/>
  <c r="AB71" i="200"/>
  <c r="AO71" i="200" s="1"/>
  <c r="AN71" i="200" s="1"/>
  <c r="AD71" i="200"/>
  <c r="AH71" i="200"/>
  <c r="AB72" i="200"/>
  <c r="AO72" i="200"/>
  <c r="AM72" i="200"/>
  <c r="AD72" i="200"/>
  <c r="AH72" i="200"/>
  <c r="AB73" i="200"/>
  <c r="AO73" i="200"/>
  <c r="AM73" i="200" s="1"/>
  <c r="AD73" i="200"/>
  <c r="AF67" i="200"/>
  <c r="AH73" i="200"/>
  <c r="AD74" i="200"/>
  <c r="AH74" i="200"/>
  <c r="AB75" i="200"/>
  <c r="AO75" i="200" s="1"/>
  <c r="AD75" i="200"/>
  <c r="AH75" i="200"/>
  <c r="AI75" i="200"/>
  <c r="AB76" i="200"/>
  <c r="AO76" i="200" s="1"/>
  <c r="AM76" i="200" s="1"/>
  <c r="AD76" i="200"/>
  <c r="AH76" i="200"/>
  <c r="AB77" i="200"/>
  <c r="AO77" i="200"/>
  <c r="AM77" i="200"/>
  <c r="AD77" i="200"/>
  <c r="AH77" i="200"/>
  <c r="AB78" i="200"/>
  <c r="AO78" i="200"/>
  <c r="AM78" i="200" s="1"/>
  <c r="AD78" i="200"/>
  <c r="AH78" i="200"/>
  <c r="AB79" i="200"/>
  <c r="AO79" i="200" s="1"/>
  <c r="AM79" i="200" s="1"/>
  <c r="AD79" i="200"/>
  <c r="AH79" i="200"/>
  <c r="AB80" i="200"/>
  <c r="AO80" i="200" s="1"/>
  <c r="AM80" i="200" s="1"/>
  <c r="AD80" i="200"/>
  <c r="AF75" i="200" s="1"/>
  <c r="AH80" i="200"/>
  <c r="AB81" i="200"/>
  <c r="AO81" i="200"/>
  <c r="AM81" i="200" s="1"/>
  <c r="AD81" i="200"/>
  <c r="AH81" i="200"/>
  <c r="AD82" i="200"/>
  <c r="AH82" i="200"/>
  <c r="AB83" i="200"/>
  <c r="AD83" i="200"/>
  <c r="AH83" i="200"/>
  <c r="AO83" i="200"/>
  <c r="AB84" i="200"/>
  <c r="AO84" i="200"/>
  <c r="AN84" i="200"/>
  <c r="AD84" i="200"/>
  <c r="AH84" i="200"/>
  <c r="AB85" i="200"/>
  <c r="AO85" i="200" s="1"/>
  <c r="AN85" i="200" s="1"/>
  <c r="AD85" i="200"/>
  <c r="AH85" i="200"/>
  <c r="AB86" i="200"/>
  <c r="AO86" i="200" s="1"/>
  <c r="AN86" i="200" s="1"/>
  <c r="AD86" i="200"/>
  <c r="AH86" i="200"/>
  <c r="AB87" i="200"/>
  <c r="AD87" i="200"/>
  <c r="AH87" i="200"/>
  <c r="AO87" i="200"/>
  <c r="AN87" i="200" s="1"/>
  <c r="AB88" i="200"/>
  <c r="AD88" i="200"/>
  <c r="AH88" i="200"/>
  <c r="AJ83" i="200" s="1"/>
  <c r="AO88" i="200"/>
  <c r="AN88" i="200" s="1"/>
  <c r="AB89" i="200"/>
  <c r="AO89" i="200"/>
  <c r="AN89" i="200" s="1"/>
  <c r="AD89" i="200"/>
  <c r="AF83" i="200"/>
  <c r="AH89" i="200"/>
  <c r="AD90" i="200"/>
  <c r="AH90" i="200"/>
  <c r="AB91" i="200"/>
  <c r="AO91" i="200" s="1"/>
  <c r="AD91" i="200"/>
  <c r="AH91" i="200"/>
  <c r="AB92" i="200"/>
  <c r="AO92" i="200" s="1"/>
  <c r="AN92" i="200" s="1"/>
  <c r="AD92" i="200"/>
  <c r="AH92" i="200"/>
  <c r="AB93" i="200"/>
  <c r="AD93" i="200"/>
  <c r="AH93" i="200"/>
  <c r="AO93" i="200"/>
  <c r="AN93" i="200" s="1"/>
  <c r="AB94" i="200"/>
  <c r="AO94" i="200"/>
  <c r="AD94" i="200"/>
  <c r="AH94" i="200"/>
  <c r="AB95" i="200"/>
  <c r="AD95" i="200"/>
  <c r="AH95" i="200"/>
  <c r="AJ91" i="200" s="1"/>
  <c r="AO95" i="200"/>
  <c r="AN95" i="200" s="1"/>
  <c r="AB96" i="200"/>
  <c r="AO96" i="200" s="1"/>
  <c r="AN96" i="200" s="1"/>
  <c r="AD96" i="200"/>
  <c r="AF91" i="200" s="1"/>
  <c r="AH96" i="200"/>
  <c r="AB97" i="200"/>
  <c r="AO97" i="200" s="1"/>
  <c r="AD97" i="200"/>
  <c r="AH97" i="200"/>
  <c r="AD98" i="200"/>
  <c r="AH98" i="200"/>
  <c r="AB99" i="200"/>
  <c r="AO99" i="200" s="1"/>
  <c r="AD99" i="200"/>
  <c r="AH99" i="200"/>
  <c r="AB100" i="200"/>
  <c r="AO100" i="200" s="1"/>
  <c r="AN100" i="200" s="1"/>
  <c r="AD100" i="200"/>
  <c r="AE99" i="200"/>
  <c r="AH100" i="200"/>
  <c r="AB101" i="200"/>
  <c r="AO101" i="200"/>
  <c r="AD101" i="200"/>
  <c r="AH101" i="200"/>
  <c r="AB102" i="200"/>
  <c r="AO102" i="200"/>
  <c r="AN102" i="200" s="1"/>
  <c r="AD102" i="200"/>
  <c r="AH102" i="200"/>
  <c r="AB103" i="200"/>
  <c r="AO103" i="200" s="1"/>
  <c r="AD103" i="200"/>
  <c r="AH103" i="200"/>
  <c r="AJ99" i="200" s="1"/>
  <c r="AB104" i="200"/>
  <c r="AD104" i="200"/>
  <c r="AF99" i="200" s="1"/>
  <c r="AH104" i="200"/>
  <c r="AO104" i="200"/>
  <c r="AN104" i="200" s="1"/>
  <c r="AB105" i="200"/>
  <c r="AO105" i="200"/>
  <c r="AN105" i="200"/>
  <c r="AD105" i="200"/>
  <c r="AH105" i="200"/>
  <c r="AD106" i="200"/>
  <c r="AH106" i="200"/>
  <c r="AB107" i="200"/>
  <c r="AD107" i="200"/>
  <c r="AH107" i="200"/>
  <c r="AO107" i="200"/>
  <c r="AB108" i="200"/>
  <c r="AO108" i="200"/>
  <c r="AD108" i="200"/>
  <c r="AH108" i="200"/>
  <c r="AB109" i="200"/>
  <c r="AO109" i="200" s="1"/>
  <c r="AN109" i="200" s="1"/>
  <c r="AD109" i="200"/>
  <c r="AE107" i="200" s="1"/>
  <c r="AH109" i="200"/>
  <c r="AB110" i="200"/>
  <c r="AO110" i="200" s="1"/>
  <c r="AD110" i="200"/>
  <c r="AH110" i="200"/>
  <c r="AB111" i="200"/>
  <c r="AO111" i="200" s="1"/>
  <c r="AD111" i="200"/>
  <c r="AH111" i="200"/>
  <c r="AN111" i="200"/>
  <c r="AB112" i="200"/>
  <c r="AD112" i="200"/>
  <c r="AH112" i="200"/>
  <c r="AO112" i="200"/>
  <c r="AN112" i="200" s="1"/>
  <c r="AB113" i="200"/>
  <c r="AO113" i="200"/>
  <c r="AD113" i="200"/>
  <c r="AF107" i="200" s="1"/>
  <c r="AH113" i="200"/>
  <c r="AD114" i="200"/>
  <c r="AH114" i="200"/>
  <c r="AB115" i="200"/>
  <c r="AD115" i="200"/>
  <c r="AE115" i="200" s="1"/>
  <c r="AH115" i="200"/>
  <c r="AO115" i="200"/>
  <c r="AB116" i="200"/>
  <c r="AO116" i="200"/>
  <c r="AN116" i="200"/>
  <c r="AD116" i="200"/>
  <c r="AH116" i="200"/>
  <c r="AB117" i="200"/>
  <c r="AO117" i="200" s="1"/>
  <c r="AD117" i="200"/>
  <c r="AH117" i="200"/>
  <c r="AB118" i="200"/>
  <c r="AO118" i="200" s="1"/>
  <c r="AN118" i="200" s="1"/>
  <c r="AD118" i="200"/>
  <c r="AH118" i="200"/>
  <c r="AB119" i="200"/>
  <c r="AO119" i="200" s="1"/>
  <c r="AD119" i="200"/>
  <c r="AH119" i="200"/>
  <c r="AJ115" i="200" s="1"/>
  <c r="AB120" i="200"/>
  <c r="AD120" i="200"/>
  <c r="AH120" i="200"/>
  <c r="AO120" i="200"/>
  <c r="AN120" i="200" s="1"/>
  <c r="AB121" i="200"/>
  <c r="AO121" i="200"/>
  <c r="AN121" i="200" s="1"/>
  <c r="AD121" i="200"/>
  <c r="AH121" i="200"/>
  <c r="AD122" i="200"/>
  <c r="AF115" i="200" s="1"/>
  <c r="AH122" i="200"/>
  <c r="AB123" i="200"/>
  <c r="AD123" i="200"/>
  <c r="AE123" i="200" s="1"/>
  <c r="AH123" i="200"/>
  <c r="AO123" i="200"/>
  <c r="AB124" i="200"/>
  <c r="AO124" i="200" s="1"/>
  <c r="AD124" i="200"/>
  <c r="AH124" i="200"/>
  <c r="AB125" i="200"/>
  <c r="AO125" i="200" s="1"/>
  <c r="AN125" i="200" s="1"/>
  <c r="AD125" i="200"/>
  <c r="AH125" i="200"/>
  <c r="AB126" i="200"/>
  <c r="AO126" i="200" s="1"/>
  <c r="AD126" i="200"/>
  <c r="AH126" i="200"/>
  <c r="AB127" i="200"/>
  <c r="AD127" i="200"/>
  <c r="AH127" i="200"/>
  <c r="AO127" i="200"/>
  <c r="AN127" i="200" s="1"/>
  <c r="AB128" i="200"/>
  <c r="AD128" i="200"/>
  <c r="AF123" i="200" s="1"/>
  <c r="AH128" i="200"/>
  <c r="AO128" i="200"/>
  <c r="AN128" i="200" s="1"/>
  <c r="AB129" i="200"/>
  <c r="AO129" i="200"/>
  <c r="AD129" i="200"/>
  <c r="AH129" i="200"/>
  <c r="AD130" i="200"/>
  <c r="AH130" i="200"/>
  <c r="AB131" i="200"/>
  <c r="AO131" i="200" s="1"/>
  <c r="AD131" i="200"/>
  <c r="AH131" i="200"/>
  <c r="AB132" i="200"/>
  <c r="AO132" i="200" s="1"/>
  <c r="AN132" i="200" s="1"/>
  <c r="AD132" i="200"/>
  <c r="AH132" i="200"/>
  <c r="AB133" i="200"/>
  <c r="AO133" i="200"/>
  <c r="AD133" i="200"/>
  <c r="AH133" i="200"/>
  <c r="AB134" i="200"/>
  <c r="AO134" i="200"/>
  <c r="AN134" i="200"/>
  <c r="AD134" i="200"/>
  <c r="AH134" i="200"/>
  <c r="AB135" i="200"/>
  <c r="AO135" i="200"/>
  <c r="AD135" i="200"/>
  <c r="AH135" i="200"/>
  <c r="AB136" i="200"/>
  <c r="AD136" i="200"/>
  <c r="AF131" i="200" s="1"/>
  <c r="AH136" i="200"/>
  <c r="AO136" i="200"/>
  <c r="AN136" i="200" s="1"/>
  <c r="AB137" i="200"/>
  <c r="AO137" i="200" s="1"/>
  <c r="AN137" i="200" s="1"/>
  <c r="AD137" i="200"/>
  <c r="AH137" i="200"/>
  <c r="AD138" i="200"/>
  <c r="AH138" i="200"/>
  <c r="AJ131" i="200"/>
  <c r="AB139" i="200"/>
  <c r="AD139" i="200"/>
  <c r="AH139" i="200"/>
  <c r="AI139" i="200" s="1"/>
  <c r="AN139" i="200"/>
  <c r="AO139" i="200"/>
  <c r="AM139" i="200" s="1"/>
  <c r="AB140" i="200"/>
  <c r="AO140" i="200" s="1"/>
  <c r="AN140" i="200" s="1"/>
  <c r="AD140" i="200"/>
  <c r="AH140" i="200"/>
  <c r="AB141" i="200"/>
  <c r="AO141" i="200" s="1"/>
  <c r="AD141" i="200"/>
  <c r="AH141" i="200"/>
  <c r="AB142" i="200"/>
  <c r="AO142" i="200" s="1"/>
  <c r="AN142" i="200" s="1"/>
  <c r="AD142" i="200"/>
  <c r="AH142" i="200"/>
  <c r="AB143" i="200"/>
  <c r="AD143" i="200"/>
  <c r="AH143" i="200"/>
  <c r="AO143" i="200"/>
  <c r="AM143" i="200" s="1"/>
  <c r="AB144" i="200"/>
  <c r="AO144" i="200" s="1"/>
  <c r="AD144" i="200"/>
  <c r="AH144" i="200"/>
  <c r="AB145" i="200"/>
  <c r="AO145" i="200" s="1"/>
  <c r="AD145" i="200"/>
  <c r="AH145" i="200"/>
  <c r="AD146" i="200"/>
  <c r="AH146" i="200"/>
  <c r="AB147" i="200"/>
  <c r="AD147" i="200"/>
  <c r="AH147" i="200"/>
  <c r="AO147" i="200"/>
  <c r="AB148" i="200"/>
  <c r="AD148" i="200"/>
  <c r="AH148" i="200"/>
  <c r="AO148" i="200"/>
  <c r="AB149" i="200"/>
  <c r="AO149" i="200" s="1"/>
  <c r="AN149" i="200" s="1"/>
  <c r="AD149" i="200"/>
  <c r="AH149" i="200"/>
  <c r="AB150" i="200"/>
  <c r="AO150" i="200" s="1"/>
  <c r="AM150" i="200" s="1"/>
  <c r="AD150" i="200"/>
  <c r="AH150" i="200"/>
  <c r="AB151" i="200"/>
  <c r="AO151" i="200" s="1"/>
  <c r="AD151" i="200"/>
  <c r="AH151" i="200"/>
  <c r="AJ147" i="200" s="1"/>
  <c r="AB152" i="200"/>
  <c r="AO152" i="200" s="1"/>
  <c r="AN152" i="200" s="1"/>
  <c r="AD152" i="200"/>
  <c r="AF147" i="200" s="1"/>
  <c r="AH152" i="200"/>
  <c r="AB153" i="200"/>
  <c r="AO153" i="200" s="1"/>
  <c r="AN153" i="200" s="1"/>
  <c r="AD153" i="200"/>
  <c r="AH153" i="200"/>
  <c r="AD154" i="200"/>
  <c r="AH154" i="200"/>
  <c r="AB155" i="200"/>
  <c r="AO155" i="200" s="1"/>
  <c r="AD155" i="200"/>
  <c r="AH155" i="200"/>
  <c r="AN155" i="200"/>
  <c r="AB156" i="200"/>
  <c r="AO156" i="200" s="1"/>
  <c r="AD156" i="200"/>
  <c r="AH156" i="200"/>
  <c r="AB157" i="200"/>
  <c r="AD157" i="200"/>
  <c r="AH157" i="200"/>
  <c r="AO157" i="200"/>
  <c r="AM157" i="200" s="1"/>
  <c r="AB158" i="200"/>
  <c r="AO158" i="200"/>
  <c r="AD158" i="200"/>
  <c r="AH158" i="200"/>
  <c r="AB159" i="200"/>
  <c r="AD159" i="200"/>
  <c r="AH159" i="200"/>
  <c r="AO159" i="200"/>
  <c r="AM159" i="200" s="1"/>
  <c r="AB160" i="200"/>
  <c r="AO160" i="200" s="1"/>
  <c r="AD160" i="200"/>
  <c r="AF155" i="200" s="1"/>
  <c r="AH160" i="200"/>
  <c r="AJ155" i="200"/>
  <c r="AB161" i="200"/>
  <c r="AD161" i="200"/>
  <c r="AH161" i="200"/>
  <c r="AO161" i="200"/>
  <c r="AM161" i="200" s="1"/>
  <c r="AD162" i="200"/>
  <c r="AH162" i="200"/>
  <c r="AB163" i="200"/>
  <c r="AO163" i="200" s="1"/>
  <c r="AD163" i="200"/>
  <c r="AH163" i="200"/>
  <c r="AI163" i="200"/>
  <c r="AB164" i="200"/>
  <c r="AD164" i="200"/>
  <c r="AH164" i="200"/>
  <c r="AO164" i="200"/>
  <c r="AM164" i="200" s="1"/>
  <c r="AB165" i="200"/>
  <c r="AO165" i="200"/>
  <c r="AD165" i="200"/>
  <c r="AH165" i="200"/>
  <c r="AB166" i="200"/>
  <c r="AD166" i="200"/>
  <c r="AH166" i="200"/>
  <c r="AO166" i="200"/>
  <c r="AM166" i="200" s="1"/>
  <c r="AB167" i="200"/>
  <c r="AO167" i="200"/>
  <c r="AD167" i="200"/>
  <c r="AH167" i="200"/>
  <c r="AB168" i="200"/>
  <c r="AO168" i="200" s="1"/>
  <c r="AD168" i="200"/>
  <c r="AH168" i="200"/>
  <c r="AJ163" i="200" s="1"/>
  <c r="AB169" i="200"/>
  <c r="AD169" i="200"/>
  <c r="AH169" i="200"/>
  <c r="AO169" i="200"/>
  <c r="AN169" i="200" s="1"/>
  <c r="AD170" i="200"/>
  <c r="AH170" i="200"/>
  <c r="AB171" i="200"/>
  <c r="AO171" i="200" s="1"/>
  <c r="AD171" i="200"/>
  <c r="AH171" i="200"/>
  <c r="AB172" i="200"/>
  <c r="AO172" i="200"/>
  <c r="AD172" i="200"/>
  <c r="AH172" i="200"/>
  <c r="AI171" i="200" s="1"/>
  <c r="AB173" i="200"/>
  <c r="AD173" i="200"/>
  <c r="AH173" i="200"/>
  <c r="AO173" i="200"/>
  <c r="AM173" i="200" s="1"/>
  <c r="AB174" i="200"/>
  <c r="AO174" i="200"/>
  <c r="AD174" i="200"/>
  <c r="AH174" i="200"/>
  <c r="AB175" i="200"/>
  <c r="AO175" i="200" s="1"/>
  <c r="AD175" i="200"/>
  <c r="AH175" i="200"/>
  <c r="AM175" i="200"/>
  <c r="AB176" i="200"/>
  <c r="AO176" i="200"/>
  <c r="AD176" i="200"/>
  <c r="AH176" i="200"/>
  <c r="AB177" i="200"/>
  <c r="AO177" i="200"/>
  <c r="AD177" i="200"/>
  <c r="AH177" i="200"/>
  <c r="AD178" i="200"/>
  <c r="AF171" i="200"/>
  <c r="AH178" i="200"/>
  <c r="AJ171" i="200"/>
  <c r="AB179" i="200"/>
  <c r="AD179" i="200"/>
  <c r="AE179" i="200" s="1"/>
  <c r="AH179" i="200"/>
  <c r="AI179" i="200" s="1"/>
  <c r="AO179" i="200"/>
  <c r="AM179" i="200" s="1"/>
  <c r="AB180" i="200"/>
  <c r="AO180" i="200"/>
  <c r="AD180" i="200"/>
  <c r="AH180" i="200"/>
  <c r="AB181" i="200"/>
  <c r="AO181" i="200" s="1"/>
  <c r="AD181" i="200"/>
  <c r="AH181" i="200"/>
  <c r="AB182" i="200"/>
  <c r="AO182" i="200" s="1"/>
  <c r="AD182" i="200"/>
  <c r="AH182" i="200"/>
  <c r="AB183" i="200"/>
  <c r="AO183" i="200" s="1"/>
  <c r="AD183" i="200"/>
  <c r="AH183" i="200"/>
  <c r="AB184" i="200"/>
  <c r="AO184" i="200"/>
  <c r="AD184" i="200"/>
  <c r="AH184" i="200"/>
  <c r="AJ179" i="200" s="1"/>
  <c r="AB185" i="200"/>
  <c r="AO185" i="200"/>
  <c r="AD185" i="200"/>
  <c r="AF179" i="200"/>
  <c r="AH185" i="200"/>
  <c r="AD186" i="200"/>
  <c r="AH186" i="200"/>
  <c r="AB187" i="200"/>
  <c r="AO187" i="200" s="1"/>
  <c r="AD187" i="200"/>
  <c r="AE187" i="200" s="1"/>
  <c r="AG187" i="200" s="1"/>
  <c r="AH187" i="200"/>
  <c r="AB188" i="200"/>
  <c r="AO188" i="200" s="1"/>
  <c r="AD188" i="200"/>
  <c r="AH188" i="200"/>
  <c r="AB189" i="200"/>
  <c r="AO189" i="200" s="1"/>
  <c r="AD189" i="200"/>
  <c r="AH189" i="200"/>
  <c r="AB190" i="200"/>
  <c r="AO190" i="200" s="1"/>
  <c r="AD190" i="200"/>
  <c r="AH190" i="200"/>
  <c r="AI187" i="200"/>
  <c r="AB191" i="200"/>
  <c r="AO191" i="200"/>
  <c r="AD191" i="200"/>
  <c r="AH191" i="200"/>
  <c r="AJ187" i="200" s="1"/>
  <c r="AB192" i="200"/>
  <c r="AO192" i="200" s="1"/>
  <c r="AD192" i="200"/>
  <c r="AF187" i="200" s="1"/>
  <c r="AH192" i="200"/>
  <c r="AB193" i="200"/>
  <c r="AO193" i="200"/>
  <c r="AD193" i="200"/>
  <c r="AH193" i="200"/>
  <c r="AD194" i="200"/>
  <c r="AH194" i="200"/>
  <c r="AL1" i="204"/>
  <c r="AB3" i="204"/>
  <c r="AO3" i="204" s="1"/>
  <c r="AD3" i="204"/>
  <c r="AH3" i="204"/>
  <c r="AN3" i="204"/>
  <c r="AB4" i="204"/>
  <c r="AD4" i="204"/>
  <c r="AH4" i="204"/>
  <c r="AO4" i="204"/>
  <c r="AM4" i="204" s="1"/>
  <c r="AB5" i="204"/>
  <c r="AO5" i="204" s="1"/>
  <c r="AN5" i="204"/>
  <c r="AD5" i="204"/>
  <c r="AH5" i="204"/>
  <c r="AB6" i="204"/>
  <c r="AD6" i="204"/>
  <c r="AH6" i="204"/>
  <c r="AM6" i="204"/>
  <c r="AO6" i="204"/>
  <c r="AN6" i="204"/>
  <c r="AB7" i="204"/>
  <c r="AD7" i="204"/>
  <c r="AH7" i="204"/>
  <c r="AO7" i="204"/>
  <c r="AN7" i="204" s="1"/>
  <c r="AB8" i="204"/>
  <c r="AO8" i="204" s="1"/>
  <c r="AD8" i="204"/>
  <c r="AH8" i="204"/>
  <c r="AB9" i="204"/>
  <c r="AD9" i="204"/>
  <c r="AH9" i="204"/>
  <c r="AO9" i="204"/>
  <c r="AN9" i="204" s="1"/>
  <c r="AD10" i="204"/>
  <c r="AH10" i="204"/>
  <c r="AB11" i="204"/>
  <c r="AO11" i="204" s="1"/>
  <c r="AN11" i="204" s="1"/>
  <c r="AD11" i="204"/>
  <c r="AH11" i="204"/>
  <c r="AI11" i="204" s="1"/>
  <c r="AB12" i="204"/>
  <c r="AO12" i="204"/>
  <c r="AN12" i="204" s="1"/>
  <c r="AD12" i="204"/>
  <c r="AH12" i="204"/>
  <c r="AB13" i="204"/>
  <c r="AD13" i="204"/>
  <c r="AH13" i="204"/>
  <c r="AO13" i="204"/>
  <c r="AM13" i="204" s="1"/>
  <c r="AB14" i="204"/>
  <c r="AO14" i="204" s="1"/>
  <c r="AN14" i="204" s="1"/>
  <c r="AD14" i="204"/>
  <c r="AH14" i="204"/>
  <c r="AB15" i="204"/>
  <c r="AD15" i="204"/>
  <c r="AH15" i="204"/>
  <c r="AO15" i="204"/>
  <c r="AM15" i="204" s="1"/>
  <c r="AB16" i="204"/>
  <c r="AO16" i="204" s="1"/>
  <c r="AN16" i="204" s="1"/>
  <c r="AD16" i="204"/>
  <c r="AH16" i="204"/>
  <c r="AB17" i="204"/>
  <c r="AO17" i="204" s="1"/>
  <c r="AD17" i="204"/>
  <c r="AH17" i="204"/>
  <c r="AM17" i="204"/>
  <c r="AD18" i="204"/>
  <c r="AF11" i="204"/>
  <c r="AH18" i="204"/>
  <c r="AB19" i="204"/>
  <c r="AD19" i="204"/>
  <c r="AH19" i="204"/>
  <c r="AO19" i="204"/>
  <c r="AN19" i="204" s="1"/>
  <c r="AB20" i="204"/>
  <c r="AO20" i="204" s="1"/>
  <c r="AM20" i="204" s="1"/>
  <c r="AD20" i="204"/>
  <c r="AH20" i="204"/>
  <c r="AB21" i="204"/>
  <c r="AO21" i="204"/>
  <c r="AN21" i="204" s="1"/>
  <c r="AD21" i="204"/>
  <c r="AH21" i="204"/>
  <c r="AB22" i="204"/>
  <c r="AO22" i="204" s="1"/>
  <c r="AD22" i="204"/>
  <c r="AH22" i="204"/>
  <c r="AM22" i="204"/>
  <c r="AB23" i="204"/>
  <c r="AD23" i="204"/>
  <c r="AH23" i="204"/>
  <c r="AO23" i="204"/>
  <c r="AN23" i="204"/>
  <c r="AB24" i="204"/>
  <c r="AO24" i="204"/>
  <c r="AD24" i="204"/>
  <c r="AH24" i="204"/>
  <c r="AB25" i="204"/>
  <c r="AD25" i="204"/>
  <c r="AF19" i="204" s="1"/>
  <c r="AH25" i="204"/>
  <c r="AO25" i="204"/>
  <c r="AN25" i="204" s="1"/>
  <c r="AD26" i="204"/>
  <c r="AH26" i="204"/>
  <c r="AJ19" i="204" s="1"/>
  <c r="AB27" i="204"/>
  <c r="AD27" i="204"/>
  <c r="AH27" i="204"/>
  <c r="AO27" i="204"/>
  <c r="AN27" i="204" s="1"/>
  <c r="AB28" i="204"/>
  <c r="AO28" i="204" s="1"/>
  <c r="AD28" i="204"/>
  <c r="AH28" i="204"/>
  <c r="AI27" i="204"/>
  <c r="AB29" i="204"/>
  <c r="AD29" i="204"/>
  <c r="AH29" i="204"/>
  <c r="AO29" i="204"/>
  <c r="AM29" i="204" s="1"/>
  <c r="AB30" i="204"/>
  <c r="AO30" i="204" s="1"/>
  <c r="AD30" i="204"/>
  <c r="AH30" i="204"/>
  <c r="AB31" i="204"/>
  <c r="AO31" i="204" s="1"/>
  <c r="AM31" i="204" s="1"/>
  <c r="AD31" i="204"/>
  <c r="AH31" i="204"/>
  <c r="AB32" i="204"/>
  <c r="AO32" i="204"/>
  <c r="AD32" i="204"/>
  <c r="AH32" i="204"/>
  <c r="AB33" i="204"/>
  <c r="AD33" i="204"/>
  <c r="AF27" i="204" s="1"/>
  <c r="AH33" i="204"/>
  <c r="AO33" i="204"/>
  <c r="AM33" i="204"/>
  <c r="AD34" i="204"/>
  <c r="AH34" i="204"/>
  <c r="AB35" i="204"/>
  <c r="AD35" i="204"/>
  <c r="AH35" i="204"/>
  <c r="AO35" i="204"/>
  <c r="AN35" i="204" s="1"/>
  <c r="AB36" i="204"/>
  <c r="AO36" i="204" s="1"/>
  <c r="AD36" i="204"/>
  <c r="AH36" i="204"/>
  <c r="AI35" i="204" s="1"/>
  <c r="AM36" i="204"/>
  <c r="AB37" i="204"/>
  <c r="AO37" i="204"/>
  <c r="AN37" i="204" s="1"/>
  <c r="AD37" i="204"/>
  <c r="AH37" i="204"/>
  <c r="AB38" i="204"/>
  <c r="AD38" i="204"/>
  <c r="AH38" i="204"/>
  <c r="AM38" i="204"/>
  <c r="AO38" i="204"/>
  <c r="AN38" i="204"/>
  <c r="AB39" i="204"/>
  <c r="AD39" i="204"/>
  <c r="AH39" i="204"/>
  <c r="AO39" i="204"/>
  <c r="AN39" i="204" s="1"/>
  <c r="AB40" i="204"/>
  <c r="AO40" i="204" s="1"/>
  <c r="AD40" i="204"/>
  <c r="AH40" i="204"/>
  <c r="AB41" i="204"/>
  <c r="AO41" i="204" s="1"/>
  <c r="AN41" i="204" s="1"/>
  <c r="AD41" i="204"/>
  <c r="AF35" i="204"/>
  <c r="AH41" i="204"/>
  <c r="AD42" i="204"/>
  <c r="AH42" i="204"/>
  <c r="AJ35" i="204"/>
  <c r="AB43" i="204"/>
  <c r="AD43" i="204"/>
  <c r="AH43" i="204"/>
  <c r="AO43" i="204"/>
  <c r="AN43" i="204" s="1"/>
  <c r="AB44" i="204"/>
  <c r="AO44" i="204" s="1"/>
  <c r="AN44" i="204" s="1"/>
  <c r="AD44" i="204"/>
  <c r="AH44" i="204"/>
  <c r="AB45" i="204"/>
  <c r="AD45" i="204"/>
  <c r="AH45" i="204"/>
  <c r="AI43" i="204"/>
  <c r="AO45" i="204"/>
  <c r="AM45" i="204"/>
  <c r="AB46" i="204"/>
  <c r="AO46" i="204"/>
  <c r="AN46" i="204" s="1"/>
  <c r="AD46" i="204"/>
  <c r="AH46" i="204"/>
  <c r="AB47" i="204"/>
  <c r="AD47" i="204"/>
  <c r="AH47" i="204"/>
  <c r="AO47" i="204"/>
  <c r="AM47" i="204" s="1"/>
  <c r="AB48" i="204"/>
  <c r="AO48" i="204" s="1"/>
  <c r="AN48" i="204"/>
  <c r="AD48" i="204"/>
  <c r="AH48" i="204"/>
  <c r="AB49" i="204"/>
  <c r="AD49" i="204"/>
  <c r="AF43" i="204" s="1"/>
  <c r="AH49" i="204"/>
  <c r="AO49" i="204"/>
  <c r="AM49" i="204" s="1"/>
  <c r="AD50" i="204"/>
  <c r="AH50" i="204"/>
  <c r="AB51" i="204"/>
  <c r="AO51" i="204"/>
  <c r="AN51" i="204" s="1"/>
  <c r="AD51" i="204"/>
  <c r="AH51" i="204"/>
  <c r="AB52" i="204"/>
  <c r="AD52" i="204"/>
  <c r="AH52" i="204"/>
  <c r="AO52" i="204"/>
  <c r="AM52" i="204" s="1"/>
  <c r="AB53" i="204"/>
  <c r="AO53" i="204" s="1"/>
  <c r="AN53" i="204" s="1"/>
  <c r="AD53" i="204"/>
  <c r="AH53" i="204"/>
  <c r="AI51" i="204" s="1"/>
  <c r="AB54" i="204"/>
  <c r="AD54" i="204"/>
  <c r="AH54" i="204"/>
  <c r="AM54" i="204"/>
  <c r="AO54" i="204"/>
  <c r="AN54" i="204"/>
  <c r="AB55" i="204"/>
  <c r="AD55" i="204"/>
  <c r="AH55" i="204"/>
  <c r="AO55" i="204"/>
  <c r="AN55" i="204" s="1"/>
  <c r="AB56" i="204"/>
  <c r="AO56" i="204" s="1"/>
  <c r="AD56" i="204"/>
  <c r="AH56" i="204"/>
  <c r="AB57" i="204"/>
  <c r="AO57" i="204"/>
  <c r="AN57" i="204" s="1"/>
  <c r="AD57" i="204"/>
  <c r="AH57" i="204"/>
  <c r="AD58" i="204"/>
  <c r="AH58" i="204"/>
  <c r="AJ51" i="204" s="1"/>
  <c r="AB59" i="204"/>
  <c r="AD59" i="204"/>
  <c r="AH59" i="204"/>
  <c r="AI59" i="204"/>
  <c r="AO59" i="204"/>
  <c r="AB60" i="204"/>
  <c r="AO60" i="204" s="1"/>
  <c r="AN60" i="204"/>
  <c r="AD60" i="204"/>
  <c r="AH60" i="204"/>
  <c r="AB61" i="204"/>
  <c r="AD61" i="204"/>
  <c r="AH61" i="204"/>
  <c r="AO61" i="204"/>
  <c r="AM61" i="204" s="1"/>
  <c r="AB62" i="204"/>
  <c r="AO62" i="204" s="1"/>
  <c r="AN62" i="204"/>
  <c r="AD62" i="204"/>
  <c r="AH62" i="204"/>
  <c r="AB63" i="204"/>
  <c r="AD63" i="204"/>
  <c r="AH63" i="204"/>
  <c r="AO63" i="204"/>
  <c r="AB64" i="204"/>
  <c r="AO64" i="204"/>
  <c r="AN64" i="204" s="1"/>
  <c r="AD64" i="204"/>
  <c r="AH64" i="204"/>
  <c r="AB65" i="204"/>
  <c r="AD65" i="204"/>
  <c r="AH65" i="204"/>
  <c r="AJ59" i="204"/>
  <c r="AO65" i="204"/>
  <c r="AD66" i="204"/>
  <c r="AH66" i="204"/>
  <c r="AB67" i="204"/>
  <c r="AO67" i="204" s="1"/>
  <c r="AD67" i="204"/>
  <c r="AH67" i="204"/>
  <c r="AB68" i="204"/>
  <c r="AO68" i="204" s="1"/>
  <c r="AD68" i="204"/>
  <c r="AH68" i="204"/>
  <c r="AB69" i="204"/>
  <c r="AO69" i="204" s="1"/>
  <c r="AN69" i="204" s="1"/>
  <c r="AD69" i="204"/>
  <c r="AH69" i="204"/>
  <c r="AB70" i="204"/>
  <c r="AD70" i="204"/>
  <c r="AH70" i="204"/>
  <c r="AO70" i="204"/>
  <c r="AM70" i="204" s="1"/>
  <c r="AB71" i="204"/>
  <c r="AO71" i="204" s="1"/>
  <c r="AN71" i="204" s="1"/>
  <c r="AD71" i="204"/>
  <c r="AH71" i="204"/>
  <c r="AJ67" i="204" s="1"/>
  <c r="AB72" i="204"/>
  <c r="AO72" i="204" s="1"/>
  <c r="AD72" i="204"/>
  <c r="AH72" i="204"/>
  <c r="AB73" i="204"/>
  <c r="AD73" i="204"/>
  <c r="AH73" i="204"/>
  <c r="AO73" i="204"/>
  <c r="AN73" i="204" s="1"/>
  <c r="AD74" i="204"/>
  <c r="AF67" i="204" s="1"/>
  <c r="AH74" i="204"/>
  <c r="AB75" i="204"/>
  <c r="AO75" i="204" s="1"/>
  <c r="AD75" i="204"/>
  <c r="AH75" i="204"/>
  <c r="AN75" i="204"/>
  <c r="AB76" i="204"/>
  <c r="AO76" i="204"/>
  <c r="AN76" i="204" s="1"/>
  <c r="AD76" i="204"/>
  <c r="AH76" i="204"/>
  <c r="AB77" i="204"/>
  <c r="AD77" i="204"/>
  <c r="AH77" i="204"/>
  <c r="AO77" i="204"/>
  <c r="AM77" i="204" s="1"/>
  <c r="AB78" i="204"/>
  <c r="AO78" i="204" s="1"/>
  <c r="AN78" i="204" s="1"/>
  <c r="AD78" i="204"/>
  <c r="AH78" i="204"/>
  <c r="AB79" i="204"/>
  <c r="AD79" i="204"/>
  <c r="AH79" i="204"/>
  <c r="AJ75" i="204"/>
  <c r="AO79" i="204"/>
  <c r="AM79" i="204"/>
  <c r="AB80" i="204"/>
  <c r="AO80" i="204"/>
  <c r="AN80" i="204" s="1"/>
  <c r="AD80" i="204"/>
  <c r="AH80" i="204"/>
  <c r="AB81" i="204"/>
  <c r="AD81" i="204"/>
  <c r="AH81" i="204"/>
  <c r="AO81" i="204"/>
  <c r="AM81" i="204" s="1"/>
  <c r="AD82" i="204"/>
  <c r="AF75" i="204" s="1"/>
  <c r="AH82" i="204"/>
  <c r="AB83" i="204"/>
  <c r="AO83" i="204" s="1"/>
  <c r="AN83" i="204" s="1"/>
  <c r="AD83" i="204"/>
  <c r="AH83" i="204"/>
  <c r="AB84" i="204"/>
  <c r="AO84" i="204" s="1"/>
  <c r="AD84" i="204"/>
  <c r="AH84" i="204"/>
  <c r="AM84" i="204"/>
  <c r="AB85" i="204"/>
  <c r="AO85" i="204"/>
  <c r="AN85" i="204" s="1"/>
  <c r="AD85" i="204"/>
  <c r="AH85" i="204"/>
  <c r="AB86" i="204"/>
  <c r="AD86" i="204"/>
  <c r="AH86" i="204"/>
  <c r="AO86" i="204"/>
  <c r="AB87" i="204"/>
  <c r="AO87" i="204" s="1"/>
  <c r="AD87" i="204"/>
  <c r="AH87" i="204"/>
  <c r="AJ83" i="204" s="1"/>
  <c r="AN87" i="204"/>
  <c r="AB88" i="204"/>
  <c r="AO88" i="204"/>
  <c r="AD88" i="204"/>
  <c r="AH88" i="204"/>
  <c r="AB89" i="204"/>
  <c r="AD89" i="204"/>
  <c r="AF83" i="204" s="1"/>
  <c r="AH89" i="204"/>
  <c r="AO89" i="204"/>
  <c r="AN89" i="204" s="1"/>
  <c r="AD90" i="204"/>
  <c r="AH90" i="204"/>
  <c r="AB91" i="204"/>
  <c r="AO91" i="204"/>
  <c r="AD91" i="204"/>
  <c r="AH91" i="204"/>
  <c r="AB92" i="204"/>
  <c r="AO92" i="204" s="1"/>
  <c r="AN92" i="204" s="1"/>
  <c r="AD92" i="204"/>
  <c r="AH92" i="204"/>
  <c r="AB93" i="204"/>
  <c r="AD93" i="204"/>
  <c r="AH93" i="204"/>
  <c r="AM93" i="204"/>
  <c r="AO93" i="204"/>
  <c r="AN93" i="204"/>
  <c r="AB94" i="204"/>
  <c r="AD94" i="204"/>
  <c r="AH94" i="204"/>
  <c r="AO94" i="204"/>
  <c r="AN94" i="204" s="1"/>
  <c r="AB95" i="204"/>
  <c r="AO95" i="204" s="1"/>
  <c r="AD95" i="204"/>
  <c r="AH95" i="204"/>
  <c r="AB96" i="204"/>
  <c r="AO96" i="204" s="1"/>
  <c r="AN96" i="204" s="1"/>
  <c r="AD96" i="204"/>
  <c r="AH96" i="204"/>
  <c r="AB97" i="204"/>
  <c r="AD97" i="204"/>
  <c r="AF91" i="204" s="1"/>
  <c r="AH97" i="204"/>
  <c r="AO97" i="204"/>
  <c r="AN97" i="204"/>
  <c r="AD98" i="204"/>
  <c r="AH98" i="204"/>
  <c r="AB99" i="204"/>
  <c r="AD99" i="204"/>
  <c r="AH99" i="204"/>
  <c r="AO99" i="204"/>
  <c r="AN99" i="204" s="1"/>
  <c r="AB100" i="204"/>
  <c r="AO100" i="204" s="1"/>
  <c r="AN100" i="204" s="1"/>
  <c r="AD100" i="204"/>
  <c r="AH100" i="204"/>
  <c r="AB101" i="204"/>
  <c r="AO101" i="204"/>
  <c r="AD101" i="204"/>
  <c r="AH101" i="204"/>
  <c r="AB102" i="204"/>
  <c r="AO102" i="204"/>
  <c r="AN102" i="204" s="1"/>
  <c r="AD102" i="204"/>
  <c r="AH102" i="204"/>
  <c r="AB103" i="204"/>
  <c r="AO103" i="204" s="1"/>
  <c r="AD103" i="204"/>
  <c r="AH103" i="204"/>
  <c r="AB104" i="204"/>
  <c r="AD104" i="204"/>
  <c r="AF99" i="204"/>
  <c r="AH104" i="204"/>
  <c r="AO104" i="204"/>
  <c r="AN104" i="204" s="1"/>
  <c r="AB105" i="204"/>
  <c r="AO105" i="204" s="1"/>
  <c r="AN105" i="204" s="1"/>
  <c r="AD105" i="204"/>
  <c r="AH105" i="204"/>
  <c r="AD106" i="204"/>
  <c r="AH106" i="204"/>
  <c r="AB107" i="204"/>
  <c r="AO107" i="204"/>
  <c r="AD107" i="204"/>
  <c r="AH107" i="204"/>
  <c r="AB108" i="204"/>
  <c r="AO108" i="204"/>
  <c r="AD108" i="204"/>
  <c r="AH108" i="204"/>
  <c r="AB109" i="204"/>
  <c r="AD109" i="204"/>
  <c r="AH109" i="204"/>
  <c r="AO109" i="204"/>
  <c r="AN109" i="204" s="1"/>
  <c r="AB110" i="204"/>
  <c r="AO110" i="204" s="1"/>
  <c r="AD110" i="204"/>
  <c r="AH110" i="204"/>
  <c r="AB111" i="204"/>
  <c r="AO111" i="204" s="1"/>
  <c r="AD111" i="204"/>
  <c r="AH111" i="204"/>
  <c r="AN111" i="204"/>
  <c r="AB112" i="204"/>
  <c r="AD112" i="204"/>
  <c r="AH112" i="204"/>
  <c r="AO112" i="204"/>
  <c r="AN112" i="204" s="1"/>
  <c r="AB113" i="204"/>
  <c r="AO113" i="204" s="1"/>
  <c r="AD113" i="204"/>
  <c r="AH113" i="204"/>
  <c r="AD114" i="204"/>
  <c r="AH114" i="204"/>
  <c r="AB115" i="204"/>
  <c r="AO115" i="204" s="1"/>
  <c r="AD115" i="204"/>
  <c r="AH115" i="204"/>
  <c r="AB116" i="204"/>
  <c r="AO116" i="204" s="1"/>
  <c r="AN116" i="204" s="1"/>
  <c r="AD116" i="204"/>
  <c r="AH116" i="204"/>
  <c r="AB117" i="204"/>
  <c r="AO117" i="204" s="1"/>
  <c r="AD117" i="204"/>
  <c r="AE115" i="204" s="1"/>
  <c r="AH117" i="204"/>
  <c r="AB118" i="204"/>
  <c r="AO118" i="204" s="1"/>
  <c r="AN118" i="204" s="1"/>
  <c r="AD118" i="204"/>
  <c r="AH118" i="204"/>
  <c r="AB119" i="204"/>
  <c r="AO119" i="204"/>
  <c r="AD119" i="204"/>
  <c r="AH119" i="204"/>
  <c r="AB120" i="204"/>
  <c r="AD120" i="204"/>
  <c r="AH120" i="204"/>
  <c r="AJ115" i="204" s="1"/>
  <c r="AO120" i="204"/>
  <c r="AN120" i="204"/>
  <c r="AB121" i="204"/>
  <c r="AO121" i="204"/>
  <c r="AN121" i="204" s="1"/>
  <c r="AD121" i="204"/>
  <c r="AH121" i="204"/>
  <c r="AD122" i="204"/>
  <c r="AH122" i="204"/>
  <c r="AB123" i="204"/>
  <c r="AD123" i="204"/>
  <c r="AH123" i="204"/>
  <c r="AO123" i="204"/>
  <c r="AB124" i="204"/>
  <c r="AO124" i="204" s="1"/>
  <c r="AD124" i="204"/>
  <c r="AH124" i="204"/>
  <c r="AB125" i="204"/>
  <c r="AO125" i="204" s="1"/>
  <c r="AD125" i="204"/>
  <c r="AH125" i="204"/>
  <c r="AN125" i="204"/>
  <c r="AB126" i="204"/>
  <c r="AO126" i="204"/>
  <c r="AD126" i="204"/>
  <c r="AH126" i="204"/>
  <c r="AB127" i="204"/>
  <c r="AD127" i="204"/>
  <c r="AH127" i="204"/>
  <c r="AO127" i="204"/>
  <c r="AN127" i="204" s="1"/>
  <c r="AB128" i="204"/>
  <c r="AO128" i="204" s="1"/>
  <c r="AD128" i="204"/>
  <c r="AH128" i="204"/>
  <c r="AN128" i="204"/>
  <c r="AB129" i="204"/>
  <c r="AO129" i="204"/>
  <c r="AD129" i="204"/>
  <c r="AF123" i="204"/>
  <c r="AH129" i="204"/>
  <c r="AD130" i="204"/>
  <c r="AH130" i="204"/>
  <c r="AJ123" i="204"/>
  <c r="AB131" i="204"/>
  <c r="AD131" i="204"/>
  <c r="AE131" i="204" s="1"/>
  <c r="AH131" i="204"/>
  <c r="AO131" i="204"/>
  <c r="AB132" i="204"/>
  <c r="AO132" i="204"/>
  <c r="AN132" i="204" s="1"/>
  <c r="AD132" i="204"/>
  <c r="AH132" i="204"/>
  <c r="AB133" i="204"/>
  <c r="AO133" i="204" s="1"/>
  <c r="AD133" i="204"/>
  <c r="AH133" i="204"/>
  <c r="AB134" i="204"/>
  <c r="AO134" i="204" s="1"/>
  <c r="AN134" i="204" s="1"/>
  <c r="AD134" i="204"/>
  <c r="AH134" i="204"/>
  <c r="AB135" i="204"/>
  <c r="AO135" i="204"/>
  <c r="AD135" i="204"/>
  <c r="AH135" i="204"/>
  <c r="AJ131" i="204" s="1"/>
  <c r="AB136" i="204"/>
  <c r="AD136" i="204"/>
  <c r="AH136" i="204"/>
  <c r="AO136" i="204"/>
  <c r="AN136" i="204"/>
  <c r="AB137" i="204"/>
  <c r="AO137" i="204"/>
  <c r="AD137" i="204"/>
  <c r="AH137" i="204"/>
  <c r="AD138" i="204"/>
  <c r="AH138" i="204"/>
  <c r="AB139" i="204"/>
  <c r="AO139" i="204" s="1"/>
  <c r="AD139" i="204"/>
  <c r="AH139" i="204"/>
  <c r="AI139" i="204"/>
  <c r="AB140" i="204"/>
  <c r="AD140" i="204"/>
  <c r="AH140" i="204"/>
  <c r="AO140" i="204"/>
  <c r="AN140" i="204" s="1"/>
  <c r="AB141" i="204"/>
  <c r="AO141" i="204" s="1"/>
  <c r="AD141" i="204"/>
  <c r="AH141" i="204"/>
  <c r="AB142" i="204"/>
  <c r="AO142" i="204" s="1"/>
  <c r="AD142" i="204"/>
  <c r="AH142" i="204"/>
  <c r="AB143" i="204"/>
  <c r="AO143" i="204" s="1"/>
  <c r="AD143" i="204"/>
  <c r="AH143" i="204"/>
  <c r="AB144" i="204"/>
  <c r="AD144" i="204"/>
  <c r="AF139" i="204" s="1"/>
  <c r="AH144" i="204"/>
  <c r="AJ139" i="204" s="1"/>
  <c r="AO144" i="204"/>
  <c r="AN144" i="204"/>
  <c r="AB145" i="204"/>
  <c r="AO145" i="204"/>
  <c r="AD145" i="204"/>
  <c r="AH145" i="204"/>
  <c r="AD146" i="204"/>
  <c r="AH146" i="204"/>
  <c r="AB147" i="204"/>
  <c r="AO147" i="204"/>
  <c r="AD147" i="204"/>
  <c r="AH147" i="204"/>
  <c r="AB148" i="204"/>
  <c r="AO148" i="204" s="1"/>
  <c r="AD148" i="204"/>
  <c r="AE147" i="204"/>
  <c r="AH148" i="204"/>
  <c r="AN148" i="204"/>
  <c r="AB149" i="204"/>
  <c r="AO149" i="204"/>
  <c r="AD149" i="204"/>
  <c r="AH149" i="204"/>
  <c r="AB150" i="204"/>
  <c r="AO150" i="204"/>
  <c r="AD150" i="204"/>
  <c r="AH150" i="204"/>
  <c r="AB151" i="204"/>
  <c r="AO151" i="204"/>
  <c r="AD151" i="204"/>
  <c r="AH151" i="204"/>
  <c r="AJ147" i="204" s="1"/>
  <c r="AB152" i="204"/>
  <c r="AD152" i="204"/>
  <c r="AH152" i="204"/>
  <c r="AO152" i="204"/>
  <c r="AN152" i="204" s="1"/>
  <c r="AB153" i="204"/>
  <c r="AO153" i="204" s="1"/>
  <c r="AD153" i="204"/>
  <c r="AF147" i="204" s="1"/>
  <c r="AH153" i="204"/>
  <c r="AD154" i="204"/>
  <c r="AH154" i="204"/>
  <c r="AB155" i="204"/>
  <c r="AO155" i="204" s="1"/>
  <c r="AD155" i="204"/>
  <c r="AH155" i="204"/>
  <c r="AI155" i="204"/>
  <c r="AB156" i="204"/>
  <c r="AD156" i="204"/>
  <c r="AH156" i="204"/>
  <c r="AO156" i="204"/>
  <c r="AN156" i="204" s="1"/>
  <c r="AB157" i="204"/>
  <c r="AO157" i="204" s="1"/>
  <c r="AD157" i="204"/>
  <c r="AH157" i="204"/>
  <c r="AB158" i="204"/>
  <c r="AO158" i="204" s="1"/>
  <c r="AD158" i="204"/>
  <c r="AH158" i="204"/>
  <c r="AB159" i="204"/>
  <c r="AO159" i="204" s="1"/>
  <c r="AD159" i="204"/>
  <c r="AH159" i="204"/>
  <c r="AB160" i="204"/>
  <c r="AD160" i="204"/>
  <c r="AF155" i="204" s="1"/>
  <c r="AH160" i="204"/>
  <c r="AJ155" i="204" s="1"/>
  <c r="AO160" i="204"/>
  <c r="AN160" i="204"/>
  <c r="AB161" i="204"/>
  <c r="AO161" i="204"/>
  <c r="AD161" i="204"/>
  <c r="AH161" i="204"/>
  <c r="AD162" i="204"/>
  <c r="AH162" i="204"/>
  <c r="AB163" i="204"/>
  <c r="AO163" i="204"/>
  <c r="AD163" i="204"/>
  <c r="AH163" i="204"/>
  <c r="AB164" i="204"/>
  <c r="AO164" i="204" s="1"/>
  <c r="AD164" i="204"/>
  <c r="AE163" i="204"/>
  <c r="AH164" i="204"/>
  <c r="AN164" i="204"/>
  <c r="AB165" i="204"/>
  <c r="AO165" i="204"/>
  <c r="AD165" i="204"/>
  <c r="AH165" i="204"/>
  <c r="AB166" i="204"/>
  <c r="AO166" i="204"/>
  <c r="AD166" i="204"/>
  <c r="AH166" i="204"/>
  <c r="AB167" i="204"/>
  <c r="AO167" i="204"/>
  <c r="AD167" i="204"/>
  <c r="AH167" i="204"/>
  <c r="AB168" i="204"/>
  <c r="AD168" i="204"/>
  <c r="AF163" i="204" s="1"/>
  <c r="AH168" i="204"/>
  <c r="AO168" i="204"/>
  <c r="AN168" i="204" s="1"/>
  <c r="AB169" i="204"/>
  <c r="AO169" i="204" s="1"/>
  <c r="AD169" i="204"/>
  <c r="AH169" i="204"/>
  <c r="AD170" i="204"/>
  <c r="AH170" i="204"/>
  <c r="AB171" i="204"/>
  <c r="AO171" i="204"/>
  <c r="AD171" i="204"/>
  <c r="AE171" i="204" s="1"/>
  <c r="AH171" i="204"/>
  <c r="AI171" i="204" s="1"/>
  <c r="AB172" i="204"/>
  <c r="AO172" i="204" s="1"/>
  <c r="AN172" i="204" s="1"/>
  <c r="AD172" i="204"/>
  <c r="AH172" i="204"/>
  <c r="AB173" i="204"/>
  <c r="AO173" i="204"/>
  <c r="AD173" i="204"/>
  <c r="AH173" i="204"/>
  <c r="AB174" i="204"/>
  <c r="AO174" i="204"/>
  <c r="AD174" i="204"/>
  <c r="AH174" i="204"/>
  <c r="AB175" i="204"/>
  <c r="AO175" i="204"/>
  <c r="AD175" i="204"/>
  <c r="AH175" i="204"/>
  <c r="AJ171" i="204" s="1"/>
  <c r="AB176" i="204"/>
  <c r="AO176" i="204" s="1"/>
  <c r="AN176" i="204" s="1"/>
  <c r="AD176" i="204"/>
  <c r="AH176" i="204"/>
  <c r="AB177" i="204"/>
  <c r="AO177" i="204" s="1"/>
  <c r="AD177" i="204"/>
  <c r="AH177" i="204"/>
  <c r="AD178" i="204"/>
  <c r="AH178" i="204"/>
  <c r="AB179" i="204"/>
  <c r="AO179" i="204" s="1"/>
  <c r="AD179" i="204"/>
  <c r="AE179" i="204" s="1"/>
  <c r="AG179" i="204" s="1"/>
  <c r="AH179" i="204"/>
  <c r="AI179" i="204"/>
  <c r="AB180" i="204"/>
  <c r="AO180" i="204" s="1"/>
  <c r="AN180" i="204" s="1"/>
  <c r="AD180" i="204"/>
  <c r="AH180" i="204"/>
  <c r="AB181" i="204"/>
  <c r="AO181" i="204" s="1"/>
  <c r="AD181" i="204"/>
  <c r="AH181" i="204"/>
  <c r="AB182" i="204"/>
  <c r="AO182" i="204" s="1"/>
  <c r="AD182" i="204"/>
  <c r="AH182" i="204"/>
  <c r="AB183" i="204"/>
  <c r="AO183" i="204" s="1"/>
  <c r="AD183" i="204"/>
  <c r="AH183" i="204"/>
  <c r="AB184" i="204"/>
  <c r="AD184" i="204"/>
  <c r="AF179" i="204" s="1"/>
  <c r="AH184" i="204"/>
  <c r="AJ179" i="204" s="1"/>
  <c r="AO184" i="204"/>
  <c r="AN184" i="204" s="1"/>
  <c r="AB185" i="204"/>
  <c r="AO185" i="204"/>
  <c r="AD185" i="204"/>
  <c r="AH185" i="204"/>
  <c r="AD186" i="204"/>
  <c r="AH186" i="204"/>
  <c r="AB187" i="204"/>
  <c r="AD187" i="204"/>
  <c r="AH187" i="204"/>
  <c r="AO187" i="204"/>
  <c r="AN187" i="204" s="1"/>
  <c r="AB188" i="204"/>
  <c r="AO188" i="204" s="1"/>
  <c r="AD188" i="204"/>
  <c r="AH188" i="204"/>
  <c r="AI187" i="204" s="1"/>
  <c r="AB189" i="204"/>
  <c r="AD189" i="204"/>
  <c r="AH189" i="204"/>
  <c r="AO189" i="204"/>
  <c r="AN189" i="204" s="1"/>
  <c r="AB190" i="204"/>
  <c r="AO190" i="204" s="1"/>
  <c r="AD190" i="204"/>
  <c r="AH190" i="204"/>
  <c r="AB191" i="204"/>
  <c r="AD191" i="204"/>
  <c r="AH191" i="204"/>
  <c r="AO191" i="204"/>
  <c r="AM191" i="204" s="1"/>
  <c r="AB192" i="204"/>
  <c r="AO192" i="204" s="1"/>
  <c r="AD192" i="204"/>
  <c r="AH192" i="204"/>
  <c r="AB193" i="204"/>
  <c r="AD193" i="204"/>
  <c r="AH193" i="204"/>
  <c r="AO193" i="204"/>
  <c r="AM193" i="204" s="1"/>
  <c r="AD194" i="204"/>
  <c r="AH194" i="204"/>
  <c r="AB195" i="204"/>
  <c r="AD195" i="204"/>
  <c r="AH195" i="204"/>
  <c r="AO195" i="204"/>
  <c r="AN195" i="204" s="1"/>
  <c r="AB196" i="204"/>
  <c r="AD196" i="204"/>
  <c r="AH196" i="204"/>
  <c r="AI195" i="204" s="1"/>
  <c r="AO196" i="204"/>
  <c r="AM196" i="204" s="1"/>
  <c r="AB197" i="204"/>
  <c r="AO197" i="204"/>
  <c r="AD197" i="204"/>
  <c r="AH197" i="204"/>
  <c r="AB198" i="204"/>
  <c r="AD198" i="204"/>
  <c r="AH198" i="204"/>
  <c r="AO198" i="204"/>
  <c r="AM198" i="204"/>
  <c r="AB199" i="204"/>
  <c r="AO199" i="204" s="1"/>
  <c r="AD199" i="204"/>
  <c r="AH199" i="204"/>
  <c r="AB200" i="204"/>
  <c r="AO200" i="204" s="1"/>
  <c r="AD200" i="204"/>
  <c r="AF195" i="204" s="1"/>
  <c r="AH200" i="204"/>
  <c r="AB201" i="204"/>
  <c r="AO201" i="204"/>
  <c r="AD201" i="204"/>
  <c r="AH201" i="204"/>
  <c r="AD202" i="204"/>
  <c r="AH202" i="204"/>
  <c r="AB203" i="204"/>
  <c r="AD203" i="204"/>
  <c r="AH203" i="204"/>
  <c r="AN203" i="204"/>
  <c r="AO203" i="204"/>
  <c r="AM203" i="204" s="1"/>
  <c r="AB204" i="204"/>
  <c r="AD204" i="204"/>
  <c r="AH204" i="204"/>
  <c r="AI203" i="204" s="1"/>
  <c r="AO204" i="204"/>
  <c r="AN204" i="204" s="1"/>
  <c r="AB205" i="204"/>
  <c r="AD205" i="204"/>
  <c r="AH205" i="204"/>
  <c r="AO205" i="204"/>
  <c r="AM205" i="204" s="1"/>
  <c r="AB206" i="204"/>
  <c r="AO206" i="204" s="1"/>
  <c r="AD206" i="204"/>
  <c r="AH206" i="204"/>
  <c r="AB207" i="204"/>
  <c r="AO207" i="204" s="1"/>
  <c r="AD207" i="204"/>
  <c r="AH207" i="204"/>
  <c r="AB208" i="204"/>
  <c r="AD208" i="204"/>
  <c r="AF203" i="204" s="1"/>
  <c r="AH208" i="204"/>
  <c r="AO208" i="204"/>
  <c r="AN208" i="204"/>
  <c r="AB209" i="204"/>
  <c r="AO209" i="204" s="1"/>
  <c r="AD209" i="204"/>
  <c r="AH209" i="204"/>
  <c r="AD210" i="204"/>
  <c r="AH210" i="204"/>
  <c r="AB211" i="204"/>
  <c r="AD211" i="204"/>
  <c r="AH211" i="204"/>
  <c r="AI211" i="204" s="1"/>
  <c r="AN211" i="204"/>
  <c r="AO211" i="204"/>
  <c r="AM211" i="204"/>
  <c r="AB212" i="204"/>
  <c r="AD212" i="204"/>
  <c r="AH212" i="204"/>
  <c r="AM212" i="204"/>
  <c r="AO212" i="204"/>
  <c r="AN212" i="204" s="1"/>
  <c r="AB213" i="204"/>
  <c r="AD213" i="204"/>
  <c r="AH213" i="204"/>
  <c r="AO213" i="204"/>
  <c r="AN213" i="204" s="1"/>
  <c r="AB214" i="204"/>
  <c r="AD214" i="204"/>
  <c r="AH214" i="204"/>
  <c r="AO214" i="204"/>
  <c r="AM214" i="204" s="1"/>
  <c r="AB215" i="204"/>
  <c r="AO215" i="204" s="1"/>
  <c r="AD215" i="204"/>
  <c r="AH215" i="204"/>
  <c r="AB216" i="204"/>
  <c r="AD216" i="204"/>
  <c r="AF211" i="204" s="1"/>
  <c r="AH216" i="204"/>
  <c r="AO216" i="204"/>
  <c r="AM216" i="204"/>
  <c r="AB217" i="204"/>
  <c r="AO217" i="204" s="1"/>
  <c r="AD217" i="204"/>
  <c r="AH217" i="204"/>
  <c r="AD218" i="204"/>
  <c r="AH218" i="204"/>
  <c r="AB219" i="204"/>
  <c r="AD219" i="204"/>
  <c r="AH219" i="204"/>
  <c r="AO219" i="204"/>
  <c r="AN219" i="204" s="1"/>
  <c r="AB220" i="204"/>
  <c r="AO220" i="204" s="1"/>
  <c r="AD220" i="204"/>
  <c r="AH220" i="204"/>
  <c r="AB221" i="204"/>
  <c r="AO221" i="204" s="1"/>
  <c r="AD221" i="204"/>
  <c r="AH221" i="204"/>
  <c r="AM221" i="204"/>
  <c r="AB222" i="204"/>
  <c r="AO222" i="204" s="1"/>
  <c r="AD222" i="204"/>
  <c r="AH222" i="204"/>
  <c r="AI219" i="204" s="1"/>
  <c r="AB223" i="204"/>
  <c r="AD223" i="204"/>
  <c r="AH223" i="204"/>
  <c r="AJ219" i="204" s="1"/>
  <c r="AO223" i="204"/>
  <c r="AM223" i="204" s="1"/>
  <c r="AB224" i="204"/>
  <c r="AO224" i="204"/>
  <c r="AD224" i="204"/>
  <c r="AH224" i="204"/>
  <c r="AB225" i="204"/>
  <c r="AO225" i="204" s="1"/>
  <c r="AD225" i="204"/>
  <c r="AH225" i="204"/>
  <c r="AD226" i="204"/>
  <c r="AF219" i="204" s="1"/>
  <c r="AH226" i="204"/>
  <c r="AL1" i="203"/>
  <c r="AB3" i="203"/>
  <c r="AD3" i="203"/>
  <c r="AH3" i="203"/>
  <c r="AO3" i="203"/>
  <c r="AN3" i="203" s="1"/>
  <c r="AB4" i="203"/>
  <c r="AD4" i="203"/>
  <c r="AH4" i="203"/>
  <c r="AO4" i="203"/>
  <c r="AM4" i="203" s="1"/>
  <c r="AB5" i="203"/>
  <c r="AO5" i="203" s="1"/>
  <c r="AN5" i="203" s="1"/>
  <c r="AD5" i="203"/>
  <c r="AH5" i="203"/>
  <c r="AB6" i="203"/>
  <c r="AD6" i="203"/>
  <c r="AH6" i="203"/>
  <c r="AM6" i="203"/>
  <c r="AO6" i="203"/>
  <c r="AN6" i="203" s="1"/>
  <c r="AB7" i="203"/>
  <c r="AD7" i="203"/>
  <c r="AH7" i="203"/>
  <c r="AO7" i="203"/>
  <c r="AN7" i="203" s="1"/>
  <c r="AB8" i="203"/>
  <c r="AO8" i="203" s="1"/>
  <c r="AD8" i="203"/>
  <c r="AF3" i="203" s="1"/>
  <c r="AH8" i="203"/>
  <c r="AJ3" i="203"/>
  <c r="AB9" i="203"/>
  <c r="AD9" i="203"/>
  <c r="AH9" i="203"/>
  <c r="AO9" i="203"/>
  <c r="AN9" i="203" s="1"/>
  <c r="AD10" i="203"/>
  <c r="AH10" i="203"/>
  <c r="AB11" i="203"/>
  <c r="AO11" i="203" s="1"/>
  <c r="AN11" i="203" s="1"/>
  <c r="AD11" i="203"/>
  <c r="AH11" i="203"/>
  <c r="AB12" i="203"/>
  <c r="AO12" i="203" s="1"/>
  <c r="AN12" i="203" s="1"/>
  <c r="AD12" i="203"/>
  <c r="AH12" i="203"/>
  <c r="AB13" i="203"/>
  <c r="AD13" i="203"/>
  <c r="AH13" i="203"/>
  <c r="AO13" i="203"/>
  <c r="AM13" i="203"/>
  <c r="AB14" i="203"/>
  <c r="AO14" i="203" s="1"/>
  <c r="AN14" i="203" s="1"/>
  <c r="AD14" i="203"/>
  <c r="AH14" i="203"/>
  <c r="AB15" i="203"/>
  <c r="AD15" i="203"/>
  <c r="AH15" i="203"/>
  <c r="AO15" i="203"/>
  <c r="AM15" i="203" s="1"/>
  <c r="AB16" i="203"/>
  <c r="AD16" i="203"/>
  <c r="AF11" i="203" s="1"/>
  <c r="AH16" i="203"/>
  <c r="AO16" i="203"/>
  <c r="AN16" i="203" s="1"/>
  <c r="AB17" i="203"/>
  <c r="AO17" i="203" s="1"/>
  <c r="AM17" i="203" s="1"/>
  <c r="AD17" i="203"/>
  <c r="AH17" i="203"/>
  <c r="AJ11" i="203"/>
  <c r="AD18" i="203"/>
  <c r="AH18" i="203"/>
  <c r="AB19" i="203"/>
  <c r="AD19" i="203"/>
  <c r="AH19" i="203"/>
  <c r="AO19" i="203"/>
  <c r="AN19" i="203" s="1"/>
  <c r="AB20" i="203"/>
  <c r="AO20" i="203"/>
  <c r="AM20" i="203" s="1"/>
  <c r="AD20" i="203"/>
  <c r="AH20" i="203"/>
  <c r="AB21" i="203"/>
  <c r="AO21" i="203" s="1"/>
  <c r="AN21" i="203" s="1"/>
  <c r="AD21" i="203"/>
  <c r="AH21" i="203"/>
  <c r="AI19" i="203" s="1"/>
  <c r="AB22" i="203"/>
  <c r="AD22" i="203"/>
  <c r="AH22" i="203"/>
  <c r="AO22" i="203"/>
  <c r="AM22" i="203" s="1"/>
  <c r="AB23" i="203"/>
  <c r="AD23" i="203"/>
  <c r="AH23" i="203"/>
  <c r="AJ19" i="203" s="1"/>
  <c r="AO23" i="203"/>
  <c r="AN23" i="203" s="1"/>
  <c r="AB24" i="203"/>
  <c r="AO24" i="203"/>
  <c r="AD24" i="203"/>
  <c r="AH24" i="203"/>
  <c r="AB25" i="203"/>
  <c r="AO25" i="203" s="1"/>
  <c r="AN25" i="203" s="1"/>
  <c r="AD25" i="203"/>
  <c r="AF19" i="203" s="1"/>
  <c r="AH25" i="203"/>
  <c r="AD26" i="203"/>
  <c r="AH26" i="203"/>
  <c r="AB27" i="203"/>
  <c r="AD27" i="203"/>
  <c r="AH27" i="203"/>
  <c r="AO27" i="203"/>
  <c r="AN27" i="203" s="1"/>
  <c r="AB28" i="203"/>
  <c r="AO28" i="203" s="1"/>
  <c r="AN28" i="203"/>
  <c r="AD28" i="203"/>
  <c r="AH28" i="203"/>
  <c r="AB29" i="203"/>
  <c r="AD29" i="203"/>
  <c r="AH29" i="203"/>
  <c r="AM29" i="203"/>
  <c r="AO29" i="203"/>
  <c r="AN29" i="203"/>
  <c r="AB30" i="203"/>
  <c r="AO30" i="203" s="1"/>
  <c r="AN30" i="203" s="1"/>
  <c r="AD30" i="203"/>
  <c r="AH30" i="203"/>
  <c r="AB31" i="203"/>
  <c r="AD31" i="203"/>
  <c r="AH31" i="203"/>
  <c r="AO31" i="203"/>
  <c r="AM31" i="203" s="1"/>
  <c r="AB32" i="203"/>
  <c r="AO32" i="203"/>
  <c r="AN32" i="203" s="1"/>
  <c r="AD32" i="203"/>
  <c r="AH32" i="203"/>
  <c r="AB33" i="203"/>
  <c r="AD33" i="203"/>
  <c r="AF27" i="203" s="1"/>
  <c r="AH33" i="203"/>
  <c r="AJ27" i="203" s="1"/>
  <c r="AO33" i="203"/>
  <c r="AM33" i="203" s="1"/>
  <c r="AD34" i="203"/>
  <c r="AH34" i="203"/>
  <c r="AB35" i="203"/>
  <c r="AD35" i="203"/>
  <c r="AH35" i="203"/>
  <c r="AO35" i="203"/>
  <c r="AN35" i="203" s="1"/>
  <c r="AB36" i="203"/>
  <c r="AD36" i="203"/>
  <c r="AH36" i="203"/>
  <c r="AI35" i="203" s="1"/>
  <c r="AO36" i="203"/>
  <c r="AM36" i="203" s="1"/>
  <c r="AB37" i="203"/>
  <c r="AO37" i="203"/>
  <c r="AN37" i="203"/>
  <c r="AD37" i="203"/>
  <c r="AH37" i="203"/>
  <c r="AB38" i="203"/>
  <c r="AD38" i="203"/>
  <c r="AH38" i="203"/>
  <c r="AO38" i="203"/>
  <c r="AN38" i="203" s="1"/>
  <c r="AB39" i="203"/>
  <c r="AD39" i="203"/>
  <c r="AH39" i="203"/>
  <c r="AO39" i="203"/>
  <c r="AN39" i="203" s="1"/>
  <c r="AB40" i="203"/>
  <c r="AO40" i="203" s="1"/>
  <c r="AD40" i="203"/>
  <c r="AH40" i="203"/>
  <c r="AB41" i="203"/>
  <c r="AO41" i="203" s="1"/>
  <c r="AD41" i="203"/>
  <c r="AH41" i="203"/>
  <c r="AN41" i="203"/>
  <c r="AD42" i="203"/>
  <c r="AH42" i="203"/>
  <c r="AJ35" i="203"/>
  <c r="AB43" i="203"/>
  <c r="AO43" i="203" s="1"/>
  <c r="AN43" i="203" s="1"/>
  <c r="AD43" i="203"/>
  <c r="AH43" i="203"/>
  <c r="AB44" i="203"/>
  <c r="AO44" i="203" s="1"/>
  <c r="AN44" i="203" s="1"/>
  <c r="AD44" i="203"/>
  <c r="AH44" i="203"/>
  <c r="AB45" i="203"/>
  <c r="AD45" i="203"/>
  <c r="AH45" i="203"/>
  <c r="AO45" i="203"/>
  <c r="AM45" i="203"/>
  <c r="AB46" i="203"/>
  <c r="AO46" i="203" s="1"/>
  <c r="AN46" i="203" s="1"/>
  <c r="AD46" i="203"/>
  <c r="AH46" i="203"/>
  <c r="AB47" i="203"/>
  <c r="AD47" i="203"/>
  <c r="AH47" i="203"/>
  <c r="AO47" i="203"/>
  <c r="AM47" i="203" s="1"/>
  <c r="AB48" i="203"/>
  <c r="AD48" i="203"/>
  <c r="AF43" i="203" s="1"/>
  <c r="AH48" i="203"/>
  <c r="AO48" i="203"/>
  <c r="AN48" i="203" s="1"/>
  <c r="AB49" i="203"/>
  <c r="AO49" i="203" s="1"/>
  <c r="AM49" i="203" s="1"/>
  <c r="AD49" i="203"/>
  <c r="AH49" i="203"/>
  <c r="AJ43" i="203" s="1"/>
  <c r="AD50" i="203"/>
  <c r="AH50" i="203"/>
  <c r="AB51" i="203"/>
  <c r="AO51" i="203" s="1"/>
  <c r="AN51" i="203" s="1"/>
  <c r="AD51" i="203"/>
  <c r="AH51" i="203"/>
  <c r="AB52" i="203"/>
  <c r="AD52" i="203"/>
  <c r="AH52" i="203"/>
  <c r="AO52" i="203"/>
  <c r="AM52" i="203" s="1"/>
  <c r="AB53" i="203"/>
  <c r="AO53" i="203"/>
  <c r="AN53" i="203" s="1"/>
  <c r="AD53" i="203"/>
  <c r="AH53" i="203"/>
  <c r="AB54" i="203"/>
  <c r="AD54" i="203"/>
  <c r="AH54" i="203"/>
  <c r="AM54" i="203"/>
  <c r="AO54" i="203"/>
  <c r="AN54" i="203" s="1"/>
  <c r="AB55" i="203"/>
  <c r="AD55" i="203"/>
  <c r="AH55" i="203"/>
  <c r="AO55" i="203"/>
  <c r="AN55" i="203" s="1"/>
  <c r="AB56" i="203"/>
  <c r="AO56" i="203" s="1"/>
  <c r="AD56" i="203"/>
  <c r="AF51" i="203" s="1"/>
  <c r="AH56" i="203"/>
  <c r="AJ51" i="203"/>
  <c r="AB57" i="203"/>
  <c r="AD57" i="203"/>
  <c r="AH57" i="203"/>
  <c r="AO57" i="203"/>
  <c r="AN57" i="203" s="1"/>
  <c r="AD58" i="203"/>
  <c r="AH58" i="203"/>
  <c r="AB59" i="203"/>
  <c r="AO59" i="203" s="1"/>
  <c r="AD59" i="203"/>
  <c r="AH59" i="203"/>
  <c r="AB60" i="203"/>
  <c r="AO60" i="203" s="1"/>
  <c r="AN60" i="203" s="1"/>
  <c r="AD60" i="203"/>
  <c r="AH60" i="203"/>
  <c r="AB61" i="203"/>
  <c r="AD61" i="203"/>
  <c r="AH61" i="203"/>
  <c r="AM61" i="203"/>
  <c r="AO61" i="203"/>
  <c r="AN61" i="203" s="1"/>
  <c r="AB62" i="203"/>
  <c r="AO62" i="203" s="1"/>
  <c r="AD62" i="203"/>
  <c r="AH62" i="203"/>
  <c r="AN62" i="203"/>
  <c r="AB63" i="203"/>
  <c r="AO63" i="203" s="1"/>
  <c r="AD63" i="203"/>
  <c r="AH63" i="203"/>
  <c r="AB64" i="203"/>
  <c r="AO64" i="203" s="1"/>
  <c r="AN64" i="203" s="1"/>
  <c r="AD64" i="203"/>
  <c r="AH64" i="203"/>
  <c r="AJ59" i="203" s="1"/>
  <c r="AB65" i="203"/>
  <c r="AO65" i="203" s="1"/>
  <c r="AD65" i="203"/>
  <c r="AH65" i="203"/>
  <c r="AD66" i="203"/>
  <c r="AH66" i="203"/>
  <c r="AB67" i="203"/>
  <c r="AD67" i="203"/>
  <c r="AH67" i="203"/>
  <c r="AO67" i="203"/>
  <c r="AB68" i="203"/>
  <c r="AO68" i="203" s="1"/>
  <c r="AD68" i="203"/>
  <c r="AH68" i="203"/>
  <c r="AB69" i="203"/>
  <c r="AO69" i="203" s="1"/>
  <c r="AN69" i="203" s="1"/>
  <c r="AD69" i="203"/>
  <c r="AH69" i="203"/>
  <c r="AB70" i="203"/>
  <c r="AD70" i="203"/>
  <c r="AH70" i="203"/>
  <c r="AM70" i="203"/>
  <c r="AO70" i="203"/>
  <c r="AN70" i="203"/>
  <c r="AB71" i="203"/>
  <c r="AO71" i="203" s="1"/>
  <c r="AN71" i="203" s="1"/>
  <c r="AD71" i="203"/>
  <c r="AH71" i="203"/>
  <c r="AB72" i="203"/>
  <c r="AO72" i="203" s="1"/>
  <c r="AD72" i="203"/>
  <c r="AH72" i="203"/>
  <c r="AJ67" i="203" s="1"/>
  <c r="AB73" i="203"/>
  <c r="AO73" i="203"/>
  <c r="AN73" i="203" s="1"/>
  <c r="AD73" i="203"/>
  <c r="AH73" i="203"/>
  <c r="AD74" i="203"/>
  <c r="AF67" i="203" s="1"/>
  <c r="AH74" i="203"/>
  <c r="AB75" i="203"/>
  <c r="AD75" i="203"/>
  <c r="AH75" i="203"/>
  <c r="AO75" i="203"/>
  <c r="AN75" i="203"/>
  <c r="AB76" i="203"/>
  <c r="AO76" i="203" s="1"/>
  <c r="AN76" i="203" s="1"/>
  <c r="AD76" i="203"/>
  <c r="AH76" i="203"/>
  <c r="AB77" i="203"/>
  <c r="AD77" i="203"/>
  <c r="AH77" i="203"/>
  <c r="AM77" i="203"/>
  <c r="AO77" i="203"/>
  <c r="AN77" i="203" s="1"/>
  <c r="AB78" i="203"/>
  <c r="AO78" i="203" s="1"/>
  <c r="AD78" i="203"/>
  <c r="AH78" i="203"/>
  <c r="AN78" i="203"/>
  <c r="AB79" i="203"/>
  <c r="AD79" i="203"/>
  <c r="AH79" i="203"/>
  <c r="AJ75" i="203"/>
  <c r="AO79" i="203"/>
  <c r="AM79" i="203" s="1"/>
  <c r="AB80" i="203"/>
  <c r="AO80" i="203"/>
  <c r="AN80" i="203"/>
  <c r="AD80" i="203"/>
  <c r="AH80" i="203"/>
  <c r="AB81" i="203"/>
  <c r="AD81" i="203"/>
  <c r="AF75" i="203" s="1"/>
  <c r="AH81" i="203"/>
  <c r="AO81" i="203"/>
  <c r="AM81" i="203" s="1"/>
  <c r="AD82" i="203"/>
  <c r="AH82" i="203"/>
  <c r="AB83" i="203"/>
  <c r="AO83" i="203" s="1"/>
  <c r="AD83" i="203"/>
  <c r="AH83" i="203"/>
  <c r="AN83" i="203"/>
  <c r="AB84" i="203"/>
  <c r="AO84" i="203" s="1"/>
  <c r="AM84" i="203" s="1"/>
  <c r="AD84" i="203"/>
  <c r="AH84" i="203"/>
  <c r="AB85" i="203"/>
  <c r="AO85" i="203" s="1"/>
  <c r="AN85" i="203" s="1"/>
  <c r="AD85" i="203"/>
  <c r="AH85" i="203"/>
  <c r="AB86" i="203"/>
  <c r="AO86" i="203"/>
  <c r="AD86" i="203"/>
  <c r="AH86" i="203"/>
  <c r="AB87" i="203"/>
  <c r="AO87" i="203"/>
  <c r="AN87" i="203" s="1"/>
  <c r="AD87" i="203"/>
  <c r="AH87" i="203"/>
  <c r="AB88" i="203"/>
  <c r="AO88" i="203" s="1"/>
  <c r="AD88" i="203"/>
  <c r="AH88" i="203"/>
  <c r="AB89" i="203"/>
  <c r="AO89" i="203" s="1"/>
  <c r="AN89" i="203" s="1"/>
  <c r="AD89" i="203"/>
  <c r="AF83" i="203" s="1"/>
  <c r="AH89" i="203"/>
  <c r="AD90" i="203"/>
  <c r="AH90" i="203"/>
  <c r="AB91" i="203"/>
  <c r="AD91" i="203"/>
  <c r="AH91" i="203"/>
  <c r="AO91" i="203"/>
  <c r="AN91" i="203" s="1"/>
  <c r="AB92" i="203"/>
  <c r="AO92" i="203" s="1"/>
  <c r="AN92" i="203" s="1"/>
  <c r="AD92" i="203"/>
  <c r="AH92" i="203"/>
  <c r="AB93" i="203"/>
  <c r="AD93" i="203"/>
  <c r="AH93" i="203"/>
  <c r="AO93" i="203"/>
  <c r="AB94" i="203"/>
  <c r="AO94" i="203"/>
  <c r="AN94" i="203" s="1"/>
  <c r="AD94" i="203"/>
  <c r="AH94" i="203"/>
  <c r="AB95" i="203"/>
  <c r="AO95" i="203" s="1"/>
  <c r="AM95" i="203" s="1"/>
  <c r="AD95" i="203"/>
  <c r="AH95" i="203"/>
  <c r="AJ91" i="203" s="1"/>
  <c r="AB96" i="203"/>
  <c r="AO96" i="203" s="1"/>
  <c r="AN96" i="203"/>
  <c r="AD96" i="203"/>
  <c r="AH96" i="203"/>
  <c r="AB97" i="203"/>
  <c r="AD97" i="203"/>
  <c r="AH97" i="203"/>
  <c r="AO97" i="203"/>
  <c r="AM97" i="203" s="1"/>
  <c r="AD98" i="203"/>
  <c r="AF91" i="203"/>
  <c r="AH98" i="203"/>
  <c r="AB99" i="203"/>
  <c r="AO99" i="203"/>
  <c r="AN99" i="203" s="1"/>
  <c r="AD99" i="203"/>
  <c r="AH99" i="203"/>
  <c r="AB100" i="203"/>
  <c r="AO100" i="203" s="1"/>
  <c r="AM100" i="203" s="1"/>
  <c r="AD100" i="203"/>
  <c r="AH100" i="203"/>
  <c r="AB101" i="203"/>
  <c r="AO101" i="203" s="1"/>
  <c r="AN101" i="203" s="1"/>
  <c r="AD101" i="203"/>
  <c r="AH101" i="203"/>
  <c r="AB102" i="203"/>
  <c r="AD102" i="203"/>
  <c r="AH102" i="203"/>
  <c r="AO102" i="203"/>
  <c r="AM102" i="203" s="1"/>
  <c r="AB103" i="203"/>
  <c r="AO103" i="203"/>
  <c r="AD103" i="203"/>
  <c r="AH103" i="203"/>
  <c r="AJ99" i="203" s="1"/>
  <c r="AB104" i="203"/>
  <c r="AO104" i="203"/>
  <c r="AD104" i="203"/>
  <c r="AH104" i="203"/>
  <c r="AB105" i="203"/>
  <c r="AD105" i="203"/>
  <c r="AF99" i="203" s="1"/>
  <c r="AH105" i="203"/>
  <c r="AO105" i="203"/>
  <c r="AN105" i="203" s="1"/>
  <c r="AD106" i="203"/>
  <c r="AH106" i="203"/>
  <c r="AB107" i="203"/>
  <c r="AD107" i="203"/>
  <c r="AH107" i="203"/>
  <c r="AO107" i="203"/>
  <c r="AN107" i="203" s="1"/>
  <c r="AB108" i="203"/>
  <c r="AO108" i="203" s="1"/>
  <c r="AN108" i="203" s="1"/>
  <c r="AD108" i="203"/>
  <c r="AH108" i="203"/>
  <c r="AB109" i="203"/>
  <c r="AD109" i="203"/>
  <c r="AH109" i="203"/>
  <c r="AI107" i="203" s="1"/>
  <c r="AO109" i="203"/>
  <c r="AM109" i="203"/>
  <c r="AB110" i="203"/>
  <c r="AO110" i="203" s="1"/>
  <c r="AD110" i="203"/>
  <c r="AH110" i="203"/>
  <c r="AB111" i="203"/>
  <c r="AO111" i="203" s="1"/>
  <c r="AD111" i="203"/>
  <c r="AH111" i="203"/>
  <c r="AB112" i="203"/>
  <c r="AO112" i="203" s="1"/>
  <c r="AN112" i="203" s="1"/>
  <c r="AD112" i="203"/>
  <c r="AH112" i="203"/>
  <c r="AB113" i="203"/>
  <c r="AD113" i="203"/>
  <c r="AF107" i="203"/>
  <c r="AH113" i="203"/>
  <c r="AO113" i="203"/>
  <c r="AD114" i="203"/>
  <c r="AH114" i="203"/>
  <c r="AB115" i="203"/>
  <c r="AO115" i="203" s="1"/>
  <c r="AD115" i="203"/>
  <c r="AH115" i="203"/>
  <c r="AB116" i="203"/>
  <c r="AO116" i="203" s="1"/>
  <c r="AD116" i="203"/>
  <c r="AH116" i="203"/>
  <c r="AB117" i="203"/>
  <c r="AO117" i="203" s="1"/>
  <c r="AD117" i="203"/>
  <c r="AH117" i="203"/>
  <c r="AB118" i="203"/>
  <c r="AD118" i="203"/>
  <c r="AH118" i="203"/>
  <c r="AO118" i="203"/>
  <c r="AN118" i="203" s="1"/>
  <c r="AB119" i="203"/>
  <c r="AD119" i="203"/>
  <c r="AH119" i="203"/>
  <c r="AO119" i="203"/>
  <c r="AN119" i="203" s="1"/>
  <c r="AB120" i="203"/>
  <c r="AO120" i="203"/>
  <c r="AD120" i="203"/>
  <c r="AH120" i="203"/>
  <c r="AB121" i="203"/>
  <c r="AO121" i="203" s="1"/>
  <c r="AD121" i="203"/>
  <c r="AH121" i="203"/>
  <c r="AJ115" i="203" s="1"/>
  <c r="AD122" i="203"/>
  <c r="AF115" i="203" s="1"/>
  <c r="AH122" i="203"/>
  <c r="AB123" i="203"/>
  <c r="AD123" i="203"/>
  <c r="AH123" i="203"/>
  <c r="AO123" i="203"/>
  <c r="AB124" i="203"/>
  <c r="AO124" i="203" s="1"/>
  <c r="AD124" i="203"/>
  <c r="AH124" i="203"/>
  <c r="AB125" i="203"/>
  <c r="AD125" i="203"/>
  <c r="AH125" i="203"/>
  <c r="AO125" i="203"/>
  <c r="AN125" i="203" s="1"/>
  <c r="AB126" i="203"/>
  <c r="AD126" i="203"/>
  <c r="AH126" i="203"/>
  <c r="AO126" i="203"/>
  <c r="AN126" i="203" s="1"/>
  <c r="AB127" i="203"/>
  <c r="AD127" i="203"/>
  <c r="AH127" i="203"/>
  <c r="AO127" i="203"/>
  <c r="AB128" i="203"/>
  <c r="AO128" i="203" s="1"/>
  <c r="AN128" i="203" s="1"/>
  <c r="AD128" i="203"/>
  <c r="AH128" i="203"/>
  <c r="AB129" i="203"/>
  <c r="AD129" i="203"/>
  <c r="AF123" i="203"/>
  <c r="AH129" i="203"/>
  <c r="AO129" i="203"/>
  <c r="AD130" i="203"/>
  <c r="AH130" i="203"/>
  <c r="AB131" i="203"/>
  <c r="AD131" i="203"/>
  <c r="AH131" i="203"/>
  <c r="AO131" i="203"/>
  <c r="AB132" i="203"/>
  <c r="AO132" i="203"/>
  <c r="AD132" i="203"/>
  <c r="AH132" i="203"/>
  <c r="AB133" i="203"/>
  <c r="AO133" i="203"/>
  <c r="AD133" i="203"/>
  <c r="AH133" i="203"/>
  <c r="AB134" i="203"/>
  <c r="AD134" i="203"/>
  <c r="AH134" i="203"/>
  <c r="AO134" i="203"/>
  <c r="AM134" i="203" s="1"/>
  <c r="AB135" i="203"/>
  <c r="AO135" i="203" s="1"/>
  <c r="AD135" i="203"/>
  <c r="AH135" i="203"/>
  <c r="AJ131" i="203" s="1"/>
  <c r="AB136" i="203"/>
  <c r="AO136" i="203"/>
  <c r="AD136" i="203"/>
  <c r="AH136" i="203"/>
  <c r="AB137" i="203"/>
  <c r="AD137" i="203"/>
  <c r="AH137" i="203"/>
  <c r="AO137" i="203"/>
  <c r="AN137" i="203"/>
  <c r="AD138" i="203"/>
  <c r="AF131" i="203" s="1"/>
  <c r="AH138" i="203"/>
  <c r="AB139" i="203"/>
  <c r="AD139" i="203"/>
  <c r="AH139" i="203"/>
  <c r="AI139" i="203" s="1"/>
  <c r="AO139" i="203"/>
  <c r="AN139" i="203"/>
  <c r="AB140" i="203"/>
  <c r="AO140" i="203" s="1"/>
  <c r="AD140" i="203"/>
  <c r="AH140" i="203"/>
  <c r="AB141" i="203"/>
  <c r="AO141" i="203" s="1"/>
  <c r="AM141" i="203" s="1"/>
  <c r="AD141" i="203"/>
  <c r="AH141" i="203"/>
  <c r="AB142" i="203"/>
  <c r="AO142" i="203" s="1"/>
  <c r="AD142" i="203"/>
  <c r="AH142" i="203"/>
  <c r="AB143" i="203"/>
  <c r="AO143" i="203" s="1"/>
  <c r="AM143" i="203" s="1"/>
  <c r="AD143" i="203"/>
  <c r="AH143" i="203"/>
  <c r="AB144" i="203"/>
  <c r="AO144" i="203"/>
  <c r="AD144" i="203"/>
  <c r="AH144" i="203"/>
  <c r="AB145" i="203"/>
  <c r="AD145" i="203"/>
  <c r="AF139" i="203" s="1"/>
  <c r="AH145" i="203"/>
  <c r="AO145" i="203"/>
  <c r="AM145" i="203"/>
  <c r="AD146" i="203"/>
  <c r="AH146" i="203"/>
  <c r="AL1" i="202"/>
  <c r="AB3" i="202"/>
  <c r="AO3" i="202" s="1"/>
  <c r="AN3" i="202" s="1"/>
  <c r="AD3" i="202"/>
  <c r="AH3" i="202"/>
  <c r="AB4" i="202"/>
  <c r="AO4" i="202"/>
  <c r="AD4" i="202"/>
  <c r="AH4" i="202"/>
  <c r="AB5" i="202"/>
  <c r="AO5" i="202"/>
  <c r="AD5" i="202"/>
  <c r="AH5" i="202"/>
  <c r="AB6" i="202"/>
  <c r="AO6" i="202"/>
  <c r="AD6" i="202"/>
  <c r="AH6" i="202"/>
  <c r="AB7" i="202"/>
  <c r="AO7" i="202"/>
  <c r="AD7" i="202"/>
  <c r="AH7" i="202"/>
  <c r="AB8" i="202"/>
  <c r="AO8" i="202"/>
  <c r="AD8" i="202"/>
  <c r="AH8" i="202"/>
  <c r="AB9" i="202"/>
  <c r="AO9" i="202" s="1"/>
  <c r="AD9" i="202"/>
  <c r="AH9" i="202"/>
  <c r="AD10" i="202"/>
  <c r="AH10" i="202"/>
  <c r="AB11" i="202"/>
  <c r="AO11" i="202"/>
  <c r="AN11" i="202" s="1"/>
  <c r="AD11" i="202"/>
  <c r="AH11" i="202"/>
  <c r="AB12" i="202"/>
  <c r="AO12" i="202" s="1"/>
  <c r="AN12" i="202" s="1"/>
  <c r="AD12" i="202"/>
  <c r="AH12" i="202"/>
  <c r="AB13" i="202"/>
  <c r="AO13" i="202" s="1"/>
  <c r="AD13" i="202"/>
  <c r="AH13" i="202"/>
  <c r="AB14" i="202"/>
  <c r="AO14" i="202" s="1"/>
  <c r="AN14" i="202"/>
  <c r="AD14" i="202"/>
  <c r="AH14" i="202"/>
  <c r="AB15" i="202"/>
  <c r="AO15" i="202"/>
  <c r="AM15" i="202" s="1"/>
  <c r="AD15" i="202"/>
  <c r="AH15" i="202"/>
  <c r="AB16" i="202"/>
  <c r="AO16" i="202" s="1"/>
  <c r="AN16" i="202" s="1"/>
  <c r="AD16" i="202"/>
  <c r="AH16" i="202"/>
  <c r="AB17" i="202"/>
  <c r="AO17" i="202"/>
  <c r="AM17" i="202" s="1"/>
  <c r="AD17" i="202"/>
  <c r="AF11" i="202"/>
  <c r="AH17" i="202"/>
  <c r="AD18" i="202"/>
  <c r="AH18" i="202"/>
  <c r="AB19" i="202"/>
  <c r="AO19" i="202" s="1"/>
  <c r="AD19" i="202"/>
  <c r="AH19" i="202"/>
  <c r="AB20" i="202"/>
  <c r="AO20" i="202" s="1"/>
  <c r="AM20" i="202" s="1"/>
  <c r="AD20" i="202"/>
  <c r="AH20" i="202"/>
  <c r="AB21" i="202"/>
  <c r="AO21" i="202" s="1"/>
  <c r="AD21" i="202"/>
  <c r="AH21" i="202"/>
  <c r="AB22" i="202"/>
  <c r="AO22" i="202" s="1"/>
  <c r="AM22" i="202"/>
  <c r="AD22" i="202"/>
  <c r="AH22" i="202"/>
  <c r="AB23" i="202"/>
  <c r="AO23" i="202"/>
  <c r="AD23" i="202"/>
  <c r="AH23" i="202"/>
  <c r="AB24" i="202"/>
  <c r="AO24" i="202"/>
  <c r="AD24" i="202"/>
  <c r="AH24" i="202"/>
  <c r="AB25" i="202"/>
  <c r="AO25" i="202"/>
  <c r="AN25" i="202" s="1"/>
  <c r="AD25" i="202"/>
  <c r="AH25" i="202"/>
  <c r="AD26" i="202"/>
  <c r="AH26" i="202"/>
  <c r="AB27" i="202"/>
  <c r="AO27" i="202" s="1"/>
  <c r="AN27" i="202" s="1"/>
  <c r="AD27" i="202"/>
  <c r="AH27" i="202"/>
  <c r="AB28" i="202"/>
  <c r="AO28" i="202"/>
  <c r="AN28" i="202"/>
  <c r="AD28" i="202"/>
  <c r="AH28" i="202"/>
  <c r="AB29" i="202"/>
  <c r="AO29" i="202" s="1"/>
  <c r="AD29" i="202"/>
  <c r="AH29" i="202"/>
  <c r="AM29" i="202"/>
  <c r="AB30" i="202"/>
  <c r="AO30" i="202"/>
  <c r="AN30" i="202" s="1"/>
  <c r="AD30" i="202"/>
  <c r="AH30" i="202"/>
  <c r="AB31" i="202"/>
  <c r="AD31" i="202"/>
  <c r="AH31" i="202"/>
  <c r="AO31" i="202"/>
  <c r="AM31" i="202" s="1"/>
  <c r="AB32" i="202"/>
  <c r="AO32" i="202"/>
  <c r="AN32" i="202"/>
  <c r="AD32" i="202"/>
  <c r="AH32" i="202"/>
  <c r="AB33" i="202"/>
  <c r="AO33" i="202"/>
  <c r="AM33" i="202" s="1"/>
  <c r="AD33" i="202"/>
  <c r="AH33" i="202"/>
  <c r="AD34" i="202"/>
  <c r="AH34" i="202"/>
  <c r="AB35" i="202"/>
  <c r="AO35" i="202"/>
  <c r="AN35" i="202"/>
  <c r="AD35" i="202"/>
  <c r="AH35" i="202"/>
  <c r="AB36" i="202"/>
  <c r="AO36" i="202"/>
  <c r="AM36" i="202" s="1"/>
  <c r="AD36" i="202"/>
  <c r="AH36" i="202"/>
  <c r="AB37" i="202"/>
  <c r="AO37" i="202" s="1"/>
  <c r="AN37" i="202" s="1"/>
  <c r="AD37" i="202"/>
  <c r="AH37" i="202"/>
  <c r="AB38" i="202"/>
  <c r="AD38" i="202"/>
  <c r="AH38" i="202"/>
  <c r="AO38" i="202"/>
  <c r="AN38" i="202" s="1"/>
  <c r="AB39" i="202"/>
  <c r="AO39" i="202" s="1"/>
  <c r="AD39" i="202"/>
  <c r="AH39" i="202"/>
  <c r="AN39" i="202"/>
  <c r="AB40" i="202"/>
  <c r="AO40" i="202"/>
  <c r="AD40" i="202"/>
  <c r="AH40" i="202"/>
  <c r="AB41" i="202"/>
  <c r="AO41" i="202"/>
  <c r="AN41" i="202" s="1"/>
  <c r="AD41" i="202"/>
  <c r="AH41" i="202"/>
  <c r="AD42" i="202"/>
  <c r="AH42" i="202"/>
  <c r="AB43" i="202"/>
  <c r="AO43" i="202"/>
  <c r="AN43" i="202" s="1"/>
  <c r="AD43" i="202"/>
  <c r="AH43" i="202"/>
  <c r="AB44" i="202"/>
  <c r="AO44" i="202" s="1"/>
  <c r="AN44" i="202" s="1"/>
  <c r="AD44" i="202"/>
  <c r="AH44" i="202"/>
  <c r="AB45" i="202"/>
  <c r="AD45" i="202"/>
  <c r="AH45" i="202"/>
  <c r="AI43" i="202" s="1"/>
  <c r="AO45" i="202"/>
  <c r="AM45" i="202" s="1"/>
  <c r="AB46" i="202"/>
  <c r="AO46" i="202"/>
  <c r="AN46" i="202" s="1"/>
  <c r="AD46" i="202"/>
  <c r="AH46" i="202"/>
  <c r="AB47" i="202"/>
  <c r="AO47" i="202" s="1"/>
  <c r="AM47" i="202" s="1"/>
  <c r="AD47" i="202"/>
  <c r="AH47" i="202"/>
  <c r="AB48" i="202"/>
  <c r="AO48" i="202" s="1"/>
  <c r="AN48" i="202"/>
  <c r="AD48" i="202"/>
  <c r="AH48" i="202"/>
  <c r="AB49" i="202"/>
  <c r="AO49" i="202"/>
  <c r="AM49" i="202" s="1"/>
  <c r="AD49" i="202"/>
  <c r="AH49" i="202"/>
  <c r="AD50" i="202"/>
  <c r="AH50" i="202"/>
  <c r="AB51" i="202"/>
  <c r="AO51" i="202" s="1"/>
  <c r="AN51" i="202" s="1"/>
  <c r="AD51" i="202"/>
  <c r="AH51" i="202"/>
  <c r="AB52" i="202"/>
  <c r="AD52" i="202"/>
  <c r="AH52" i="202"/>
  <c r="AO52" i="202"/>
  <c r="AM52" i="202" s="1"/>
  <c r="AB53" i="202"/>
  <c r="AO53" i="202" s="1"/>
  <c r="AN53" i="202" s="1"/>
  <c r="AD53" i="202"/>
  <c r="AH53" i="202"/>
  <c r="AB54" i="202"/>
  <c r="AO54" i="202"/>
  <c r="AD54" i="202"/>
  <c r="AH54" i="202"/>
  <c r="AB55" i="202"/>
  <c r="AO55" i="202"/>
  <c r="AN55" i="202" s="1"/>
  <c r="AD55" i="202"/>
  <c r="AH55" i="202"/>
  <c r="AB56" i="202"/>
  <c r="AO56" i="202" s="1"/>
  <c r="AD56" i="202"/>
  <c r="AH56" i="202"/>
  <c r="AB57" i="202"/>
  <c r="AO57" i="202" s="1"/>
  <c r="AN57" i="202" s="1"/>
  <c r="AD57" i="202"/>
  <c r="AH57" i="202"/>
  <c r="AD58" i="202"/>
  <c r="AF51" i="202"/>
  <c r="AH58" i="202"/>
  <c r="AB59" i="202"/>
  <c r="AO59" i="202" s="1"/>
  <c r="AD59" i="202"/>
  <c r="AH59" i="202"/>
  <c r="AB60" i="202"/>
  <c r="AO60" i="202" s="1"/>
  <c r="AN60" i="202"/>
  <c r="AD60" i="202"/>
  <c r="AH60" i="202"/>
  <c r="AB61" i="202"/>
  <c r="AO61" i="202"/>
  <c r="AD61" i="202"/>
  <c r="AH61" i="202"/>
  <c r="AB62" i="202"/>
  <c r="AO62" i="202"/>
  <c r="AN62" i="202" s="1"/>
  <c r="AD62" i="202"/>
  <c r="AH62" i="202"/>
  <c r="AB63" i="202"/>
  <c r="AO63" i="202" s="1"/>
  <c r="AD63" i="202"/>
  <c r="AH63" i="202"/>
  <c r="AB64" i="202"/>
  <c r="AO64" i="202" s="1"/>
  <c r="AN64" i="202" s="1"/>
  <c r="AD64" i="202"/>
  <c r="AH64" i="202"/>
  <c r="AB65" i="202"/>
  <c r="AO65" i="202"/>
  <c r="AD65" i="202"/>
  <c r="AH65" i="202"/>
  <c r="AD66" i="202"/>
  <c r="AH66" i="202"/>
  <c r="AB67" i="202"/>
  <c r="AO67" i="202"/>
  <c r="AD67" i="202"/>
  <c r="AH67" i="202"/>
  <c r="AB68" i="202"/>
  <c r="AO68" i="202"/>
  <c r="AD68" i="202"/>
  <c r="AH68" i="202"/>
  <c r="AB69" i="202"/>
  <c r="AO69" i="202"/>
  <c r="AN69" i="202" s="1"/>
  <c r="AD69" i="202"/>
  <c r="AH69" i="202"/>
  <c r="AB70" i="202"/>
  <c r="AO70" i="202" s="1"/>
  <c r="AD70" i="202"/>
  <c r="AH70" i="202"/>
  <c r="AB71" i="202"/>
  <c r="AO71" i="202" s="1"/>
  <c r="AN71" i="202" s="1"/>
  <c r="AD71" i="202"/>
  <c r="AH71" i="202"/>
  <c r="AB72" i="202"/>
  <c r="AO72" i="202"/>
  <c r="AD72" i="202"/>
  <c r="AH72" i="202"/>
  <c r="AB73" i="202"/>
  <c r="AD73" i="202"/>
  <c r="AF67" i="202" s="1"/>
  <c r="AH73" i="202"/>
  <c r="AO73" i="202"/>
  <c r="AN73" i="202" s="1"/>
  <c r="AD74" i="202"/>
  <c r="AH74" i="202"/>
  <c r="AB75" i="202"/>
  <c r="AO75" i="202" s="1"/>
  <c r="AN75" i="202" s="1"/>
  <c r="AD75" i="202"/>
  <c r="AH75" i="202"/>
  <c r="AB76" i="202"/>
  <c r="AO76" i="202" s="1"/>
  <c r="AD76" i="202"/>
  <c r="AH76" i="202"/>
  <c r="AB77" i="202"/>
  <c r="AO77" i="202" s="1"/>
  <c r="AD77" i="202"/>
  <c r="AH77" i="202"/>
  <c r="AB78" i="202"/>
  <c r="AO78" i="202" s="1"/>
  <c r="AN78" i="202"/>
  <c r="AD78" i="202"/>
  <c r="AH78" i="202"/>
  <c r="AB79" i="202"/>
  <c r="AO79" i="202"/>
  <c r="AM79" i="202" s="1"/>
  <c r="AD79" i="202"/>
  <c r="AH79" i="202"/>
  <c r="AB80" i="202"/>
  <c r="AO80" i="202" s="1"/>
  <c r="AD80" i="202"/>
  <c r="AF75" i="202" s="1"/>
  <c r="AH80" i="202"/>
  <c r="AB81" i="202"/>
  <c r="AO81" i="202" s="1"/>
  <c r="AM81" i="202" s="1"/>
  <c r="AD81" i="202"/>
  <c r="AH81" i="202"/>
  <c r="AD82" i="202"/>
  <c r="AH82" i="202"/>
  <c r="AB83" i="202"/>
  <c r="AO83" i="202" s="1"/>
  <c r="AD83" i="202"/>
  <c r="AH83" i="202"/>
  <c r="AN83" i="202"/>
  <c r="AB84" i="202"/>
  <c r="AO84" i="202"/>
  <c r="AM84" i="202" s="1"/>
  <c r="AD84" i="202"/>
  <c r="AH84" i="202"/>
  <c r="AB85" i="202"/>
  <c r="AO85" i="202" s="1"/>
  <c r="AD85" i="202"/>
  <c r="AH85" i="202"/>
  <c r="AB86" i="202"/>
  <c r="AD86" i="202"/>
  <c r="AH86" i="202"/>
  <c r="AO86" i="202"/>
  <c r="AN86" i="202" s="1"/>
  <c r="AB87" i="202"/>
  <c r="AO87" i="202" s="1"/>
  <c r="AD87" i="202"/>
  <c r="AH87" i="202"/>
  <c r="AN87" i="202"/>
  <c r="AB88" i="202"/>
  <c r="AO88" i="202"/>
  <c r="AD88" i="202"/>
  <c r="AH88" i="202"/>
  <c r="AB89" i="202"/>
  <c r="AO89" i="202"/>
  <c r="AN89" i="202" s="1"/>
  <c r="AD89" i="202"/>
  <c r="AH89" i="202"/>
  <c r="AD90" i="202"/>
  <c r="AH90" i="202"/>
  <c r="AB91" i="202"/>
  <c r="AO91" i="202"/>
  <c r="AN91" i="202" s="1"/>
  <c r="AD91" i="202"/>
  <c r="AH91" i="202"/>
  <c r="AB92" i="202"/>
  <c r="AO92" i="202" s="1"/>
  <c r="AD92" i="202"/>
  <c r="AH92" i="202"/>
  <c r="AB93" i="202"/>
  <c r="AD93" i="202"/>
  <c r="AH93" i="202"/>
  <c r="AM93" i="202"/>
  <c r="AO93" i="202"/>
  <c r="AN93" i="202" s="1"/>
  <c r="AB94" i="202"/>
  <c r="AO94" i="202" s="1"/>
  <c r="AN94" i="202" s="1"/>
  <c r="AD94" i="202"/>
  <c r="AH94" i="202"/>
  <c r="AI91" i="202" s="1"/>
  <c r="AB95" i="202"/>
  <c r="AO95" i="202" s="1"/>
  <c r="AM95" i="202" s="1"/>
  <c r="AD95" i="202"/>
  <c r="AH95" i="202"/>
  <c r="AB96" i="202"/>
  <c r="AO96" i="202" s="1"/>
  <c r="AD96" i="202"/>
  <c r="AH96" i="202"/>
  <c r="AB97" i="202"/>
  <c r="AO97" i="202" s="1"/>
  <c r="AM97" i="202"/>
  <c r="AD97" i="202"/>
  <c r="AH97" i="202"/>
  <c r="AD98" i="202"/>
  <c r="AH98" i="202"/>
  <c r="AB99" i="202"/>
  <c r="AO99" i="202"/>
  <c r="AN99" i="202" s="1"/>
  <c r="AD99" i="202"/>
  <c r="AH99" i="202"/>
  <c r="AB100" i="202"/>
  <c r="AO100" i="202" s="1"/>
  <c r="AM100" i="202"/>
  <c r="AD100" i="202"/>
  <c r="AH100" i="202"/>
  <c r="AB101" i="202"/>
  <c r="AO101" i="202"/>
  <c r="AD101" i="202"/>
  <c r="AH101" i="202"/>
  <c r="AB102" i="202"/>
  <c r="AD102" i="202"/>
  <c r="AH102" i="202"/>
  <c r="AO102" i="202"/>
  <c r="AB103" i="202"/>
  <c r="AO103" i="202"/>
  <c r="AN103" i="202" s="1"/>
  <c r="AD103" i="202"/>
  <c r="AH103" i="202"/>
  <c r="AB104" i="202"/>
  <c r="AO104" i="202" s="1"/>
  <c r="AD104" i="202"/>
  <c r="AF99" i="202" s="1"/>
  <c r="AH104" i="202"/>
  <c r="AB105" i="202"/>
  <c r="AO105" i="202" s="1"/>
  <c r="AN105" i="202" s="1"/>
  <c r="AD105" i="202"/>
  <c r="AH105" i="202"/>
  <c r="AD106" i="202"/>
  <c r="AH106" i="202"/>
  <c r="AB107" i="202"/>
  <c r="AO107" i="202"/>
  <c r="AN107" i="202" s="1"/>
  <c r="AD107" i="202"/>
  <c r="AH107" i="202"/>
  <c r="AB108" i="202"/>
  <c r="AO108" i="202" s="1"/>
  <c r="AD108" i="202"/>
  <c r="AH108" i="202"/>
  <c r="AB109" i="202"/>
  <c r="AO109" i="202" s="1"/>
  <c r="AD109" i="202"/>
  <c r="AH109" i="202"/>
  <c r="AB110" i="202"/>
  <c r="AO110" i="202" s="1"/>
  <c r="AD110" i="202"/>
  <c r="AH110" i="202"/>
  <c r="AB111" i="202"/>
  <c r="AO111" i="202" s="1"/>
  <c r="AM111" i="202" s="1"/>
  <c r="AD111" i="202"/>
  <c r="AH111" i="202"/>
  <c r="AB112" i="202"/>
  <c r="AO112" i="202" s="1"/>
  <c r="AD112" i="202"/>
  <c r="AH112" i="202"/>
  <c r="AB113" i="202"/>
  <c r="AD113" i="202"/>
  <c r="AH113" i="202"/>
  <c r="AO113" i="202"/>
  <c r="AM113" i="202" s="1"/>
  <c r="AD114" i="202"/>
  <c r="AF107" i="202"/>
  <c r="AH114" i="202"/>
  <c r="AB115" i="202"/>
  <c r="AD115" i="202"/>
  <c r="AH115" i="202"/>
  <c r="AO115" i="202"/>
  <c r="AN115" i="202" s="1"/>
  <c r="AB116" i="202"/>
  <c r="AO116" i="202"/>
  <c r="AD116" i="202"/>
  <c r="AH116" i="202"/>
  <c r="AB117" i="202"/>
  <c r="AO117" i="202"/>
  <c r="AD117" i="202"/>
  <c r="AH117" i="202"/>
  <c r="AB118" i="202"/>
  <c r="AD118" i="202"/>
  <c r="AH118" i="202"/>
  <c r="AM118" i="202"/>
  <c r="AO118" i="202"/>
  <c r="AN118" i="202"/>
  <c r="AB119" i="202"/>
  <c r="AD119" i="202"/>
  <c r="AH119" i="202"/>
  <c r="AO119" i="202"/>
  <c r="AN119" i="202" s="1"/>
  <c r="AB120" i="202"/>
  <c r="AO120" i="202"/>
  <c r="AD120" i="202"/>
  <c r="AH120" i="202"/>
  <c r="AB121" i="202"/>
  <c r="AO121" i="202"/>
  <c r="AD121" i="202"/>
  <c r="AH121" i="202"/>
  <c r="AD122" i="202"/>
  <c r="AH122" i="202"/>
  <c r="AJ115" i="202" s="1"/>
  <c r="AB123" i="202"/>
  <c r="AO123" i="202" s="1"/>
  <c r="AN123" i="202" s="1"/>
  <c r="AD123" i="202"/>
  <c r="AH123" i="202"/>
  <c r="AB124" i="202"/>
  <c r="AO124" i="202" s="1"/>
  <c r="AD124" i="202"/>
  <c r="AH124" i="202"/>
  <c r="AI123" i="202" s="1"/>
  <c r="AB125" i="202"/>
  <c r="AD125" i="202"/>
  <c r="AH125" i="202"/>
  <c r="AM125" i="202"/>
  <c r="AO125" i="202"/>
  <c r="AN125" i="202"/>
  <c r="AB126" i="202"/>
  <c r="AO126" i="202" s="1"/>
  <c r="AN126" i="202" s="1"/>
  <c r="AD126" i="202"/>
  <c r="AH126" i="202"/>
  <c r="AB127" i="202"/>
  <c r="AO127" i="202" s="1"/>
  <c r="AD127" i="202"/>
  <c r="AH127" i="202"/>
  <c r="AB128" i="202"/>
  <c r="AO128" i="202" s="1"/>
  <c r="AD128" i="202"/>
  <c r="AH128" i="202"/>
  <c r="AB129" i="202"/>
  <c r="AO129" i="202" s="1"/>
  <c r="AM129" i="202"/>
  <c r="AD129" i="202"/>
  <c r="AH129" i="202"/>
  <c r="AD130" i="202"/>
  <c r="AH130" i="202"/>
  <c r="AB131" i="202"/>
  <c r="AO131" i="202"/>
  <c r="AD131" i="202"/>
  <c r="AH131" i="202"/>
  <c r="AI131" i="202" s="1"/>
  <c r="AB132" i="202"/>
  <c r="AO132" i="202" s="1"/>
  <c r="AD132" i="202"/>
  <c r="AH132" i="202"/>
  <c r="AB133" i="202"/>
  <c r="AO133" i="202" s="1"/>
  <c r="AD133" i="202"/>
  <c r="AH133" i="202"/>
  <c r="AB134" i="202"/>
  <c r="AO134" i="202" s="1"/>
  <c r="AD134" i="202"/>
  <c r="AH134" i="202"/>
  <c r="AB135" i="202"/>
  <c r="AO135" i="202" s="1"/>
  <c r="AN135" i="202" s="1"/>
  <c r="AD135" i="202"/>
  <c r="AH135" i="202"/>
  <c r="AB136" i="202"/>
  <c r="AO136" i="202"/>
  <c r="AD136" i="202"/>
  <c r="AF131" i="202" s="1"/>
  <c r="AH136" i="202"/>
  <c r="AB137" i="202"/>
  <c r="AD137" i="202"/>
  <c r="AH137" i="202"/>
  <c r="AO137" i="202"/>
  <c r="AN137" i="202" s="1"/>
  <c r="AD138" i="202"/>
  <c r="AH138" i="202"/>
  <c r="AB139" i="202"/>
  <c r="AO139" i="202" s="1"/>
  <c r="AD139" i="202"/>
  <c r="AH139" i="202"/>
  <c r="AB140" i="202"/>
  <c r="AO140" i="202" s="1"/>
  <c r="AD140" i="202"/>
  <c r="AH140" i="202"/>
  <c r="AB141" i="202"/>
  <c r="AO141" i="202" s="1"/>
  <c r="AD141" i="202"/>
  <c r="AH141" i="202"/>
  <c r="AB142" i="202"/>
  <c r="AO142" i="202" s="1"/>
  <c r="AN142" i="202" s="1"/>
  <c r="AD142" i="202"/>
  <c r="AH142" i="202"/>
  <c r="AB143" i="202"/>
  <c r="AO143" i="202"/>
  <c r="AD143" i="202"/>
  <c r="AH143" i="202"/>
  <c r="AB144" i="202"/>
  <c r="AO144" i="202"/>
  <c r="AD144" i="202"/>
  <c r="AH144" i="202"/>
  <c r="AB145" i="202"/>
  <c r="AO145" i="202"/>
  <c r="AM145" i="202" s="1"/>
  <c r="AD145" i="202"/>
  <c r="AH145" i="202"/>
  <c r="AD146" i="202"/>
  <c r="AH146" i="202"/>
  <c r="AL1" i="199"/>
  <c r="AB3" i="199"/>
  <c r="AO3" i="199" s="1"/>
  <c r="AN3" i="199" s="1"/>
  <c r="AD3" i="199"/>
  <c r="AH3" i="199"/>
  <c r="AB4" i="199"/>
  <c r="AD4" i="199"/>
  <c r="AH4" i="199"/>
  <c r="AO4" i="199"/>
  <c r="AN4" i="199" s="1"/>
  <c r="AB5" i="199"/>
  <c r="AO5" i="199"/>
  <c r="AM5" i="199"/>
  <c r="AD5" i="199"/>
  <c r="AH5" i="199"/>
  <c r="AB6" i="199"/>
  <c r="AO6" i="199"/>
  <c r="AD6" i="199"/>
  <c r="AH6" i="199"/>
  <c r="AB7" i="199"/>
  <c r="AO7" i="199"/>
  <c r="AD7" i="199"/>
  <c r="AH7" i="199"/>
  <c r="AB8" i="199"/>
  <c r="AO8" i="199"/>
  <c r="AN8" i="199" s="1"/>
  <c r="AD8" i="199"/>
  <c r="AH8" i="199"/>
  <c r="AB9" i="199"/>
  <c r="AO9" i="199" s="1"/>
  <c r="AD9" i="199"/>
  <c r="AH9" i="199"/>
  <c r="AD10" i="199"/>
  <c r="AH10" i="199"/>
  <c r="AB11" i="199"/>
  <c r="AO11" i="199"/>
  <c r="AD11" i="199"/>
  <c r="AH11" i="199"/>
  <c r="AB12" i="199"/>
  <c r="AO12" i="199"/>
  <c r="AD12" i="199"/>
  <c r="AH12" i="199"/>
  <c r="AB13" i="199"/>
  <c r="AO13" i="199"/>
  <c r="AD13" i="199"/>
  <c r="AH13" i="199"/>
  <c r="AB14" i="199"/>
  <c r="AD14" i="199"/>
  <c r="AH14" i="199"/>
  <c r="AM14" i="199"/>
  <c r="AO14" i="199"/>
  <c r="AN14" i="199"/>
  <c r="AB15" i="199"/>
  <c r="AO15" i="199" s="1"/>
  <c r="AN15" i="199" s="1"/>
  <c r="AD15" i="199"/>
  <c r="AH15" i="199"/>
  <c r="AB16" i="199"/>
  <c r="AO16" i="199"/>
  <c r="AD16" i="199"/>
  <c r="AH16" i="199"/>
  <c r="AB17" i="199"/>
  <c r="AO17" i="199"/>
  <c r="AD17" i="199"/>
  <c r="AH17" i="199"/>
  <c r="AD18" i="199"/>
  <c r="AF11" i="199"/>
  <c r="AH18" i="199"/>
  <c r="AB19" i="199"/>
  <c r="AO19" i="199" s="1"/>
  <c r="AD19" i="199"/>
  <c r="AH19" i="199"/>
  <c r="AB20" i="199"/>
  <c r="AO20" i="199" s="1"/>
  <c r="AD20" i="199"/>
  <c r="AH20" i="199"/>
  <c r="AB21" i="199"/>
  <c r="AO21" i="199" s="1"/>
  <c r="AM21" i="199" s="1"/>
  <c r="AD21" i="199"/>
  <c r="AH21" i="199"/>
  <c r="AB22" i="199"/>
  <c r="AO22" i="199"/>
  <c r="AD22" i="199"/>
  <c r="AH22" i="199"/>
  <c r="AB23" i="199"/>
  <c r="AO23" i="199"/>
  <c r="AD23" i="199"/>
  <c r="AH23" i="199"/>
  <c r="AB24" i="199"/>
  <c r="AO24" i="199"/>
  <c r="AN24" i="199" s="1"/>
  <c r="AD24" i="199"/>
  <c r="AH24" i="199"/>
  <c r="AB25" i="199"/>
  <c r="AO25" i="199" s="1"/>
  <c r="AD25" i="199"/>
  <c r="AH25" i="199"/>
  <c r="AD26" i="199"/>
  <c r="AH26" i="199"/>
  <c r="AB27" i="199"/>
  <c r="AO27" i="199" s="1"/>
  <c r="AD27" i="199"/>
  <c r="AH27" i="199"/>
  <c r="AB28" i="199"/>
  <c r="AO28" i="199" s="1"/>
  <c r="AD28" i="199"/>
  <c r="AH28" i="199"/>
  <c r="AB29" i="199"/>
  <c r="AO29" i="199" s="1"/>
  <c r="AD29" i="199"/>
  <c r="AH29" i="199"/>
  <c r="AB30" i="199"/>
  <c r="AD30" i="199"/>
  <c r="AH30" i="199"/>
  <c r="AO30" i="199"/>
  <c r="AN30" i="199" s="1"/>
  <c r="AB31" i="199"/>
  <c r="AO31" i="199" s="1"/>
  <c r="AN31" i="199" s="1"/>
  <c r="AD31" i="199"/>
  <c r="AH31" i="199"/>
  <c r="AB32" i="199"/>
  <c r="AO32" i="199"/>
  <c r="AD32" i="199"/>
  <c r="AH32" i="199"/>
  <c r="AB33" i="199"/>
  <c r="AO33" i="199"/>
  <c r="AD33" i="199"/>
  <c r="AH33" i="199"/>
  <c r="AD34" i="199"/>
  <c r="AF27" i="199"/>
  <c r="AH34" i="199"/>
  <c r="AB35" i="199"/>
  <c r="AO35" i="199" s="1"/>
  <c r="AD35" i="199"/>
  <c r="AH35" i="199"/>
  <c r="AB36" i="199"/>
  <c r="AO36" i="199" s="1"/>
  <c r="AD36" i="199"/>
  <c r="AH36" i="199"/>
  <c r="AB37" i="199"/>
  <c r="AO37" i="199" s="1"/>
  <c r="AM37" i="199" s="1"/>
  <c r="AD37" i="199"/>
  <c r="AH37" i="199"/>
  <c r="AB38" i="199"/>
  <c r="AO38" i="199"/>
  <c r="AD38" i="199"/>
  <c r="AH38" i="199"/>
  <c r="AB39" i="199"/>
  <c r="AO39" i="199"/>
  <c r="AD39" i="199"/>
  <c r="AH39" i="199"/>
  <c r="AB40" i="199"/>
  <c r="AO40" i="199"/>
  <c r="AD40" i="199"/>
  <c r="AH40" i="199"/>
  <c r="AB41" i="199"/>
  <c r="AO41" i="199"/>
  <c r="AD41" i="199"/>
  <c r="AH41" i="199"/>
  <c r="AD42" i="199"/>
  <c r="AH42" i="199"/>
  <c r="AB43" i="199"/>
  <c r="AO43" i="199"/>
  <c r="AN43" i="199" s="1"/>
  <c r="AD43" i="199"/>
  <c r="AH43" i="199"/>
  <c r="AB44" i="199"/>
  <c r="AO44" i="199" s="1"/>
  <c r="AD44" i="199"/>
  <c r="AH44" i="199"/>
  <c r="AB45" i="199"/>
  <c r="AO45" i="199" s="1"/>
  <c r="AN45" i="199" s="1"/>
  <c r="AD45" i="199"/>
  <c r="AH45" i="199"/>
  <c r="AB46" i="199"/>
  <c r="AO46" i="199"/>
  <c r="AD46" i="199"/>
  <c r="AH46" i="199"/>
  <c r="AB47" i="199"/>
  <c r="AO47" i="199"/>
  <c r="AD47" i="199"/>
  <c r="AH47" i="199"/>
  <c r="AB48" i="199"/>
  <c r="AD48" i="199"/>
  <c r="AF43" i="199" s="1"/>
  <c r="AH48" i="199"/>
  <c r="AO48" i="199"/>
  <c r="AN48" i="199" s="1"/>
  <c r="AB49" i="199"/>
  <c r="AO49" i="199" s="1"/>
  <c r="AD49" i="199"/>
  <c r="AH49" i="199"/>
  <c r="AD50" i="199"/>
  <c r="AH50" i="199"/>
  <c r="AB51" i="199"/>
  <c r="AD51" i="199"/>
  <c r="AH51" i="199"/>
  <c r="AI51" i="199"/>
  <c r="AO51" i="199"/>
  <c r="AB52" i="199"/>
  <c r="AO52" i="199" s="1"/>
  <c r="AD52" i="199"/>
  <c r="AH52" i="199"/>
  <c r="AB53" i="199"/>
  <c r="AO53" i="199" s="1"/>
  <c r="AD53" i="199"/>
  <c r="AH53" i="199"/>
  <c r="AB54" i="199"/>
  <c r="AO54" i="199" s="1"/>
  <c r="AD54" i="199"/>
  <c r="AH54" i="199"/>
  <c r="AB55" i="199"/>
  <c r="AO55" i="199" s="1"/>
  <c r="AN55" i="199" s="1"/>
  <c r="AD55" i="199"/>
  <c r="AH55" i="199"/>
  <c r="AB56" i="199"/>
  <c r="AD56" i="199"/>
  <c r="AF51" i="199" s="1"/>
  <c r="AH56" i="199"/>
  <c r="AO56" i="199"/>
  <c r="AN56" i="199" s="1"/>
  <c r="AB57" i="199"/>
  <c r="AO57" i="199" s="1"/>
  <c r="AD57" i="199"/>
  <c r="AH57" i="199"/>
  <c r="AD58" i="199"/>
  <c r="AH58" i="199"/>
  <c r="AB59" i="199"/>
  <c r="AO59" i="199"/>
  <c r="AD59" i="199"/>
  <c r="AH59" i="199"/>
  <c r="AB60" i="199"/>
  <c r="AO60" i="199"/>
  <c r="AD60" i="199"/>
  <c r="AH60" i="199"/>
  <c r="AB61" i="199"/>
  <c r="AO61" i="199"/>
  <c r="AD61" i="199"/>
  <c r="AH61" i="199"/>
  <c r="AB62" i="199"/>
  <c r="AO62" i="199"/>
  <c r="AN62" i="199" s="1"/>
  <c r="AD62" i="199"/>
  <c r="AH62" i="199"/>
  <c r="AB63" i="199"/>
  <c r="AO63" i="199" s="1"/>
  <c r="AD63" i="199"/>
  <c r="AH63" i="199"/>
  <c r="AB64" i="199"/>
  <c r="AO64" i="199" s="1"/>
  <c r="AD64" i="199"/>
  <c r="AH64" i="199"/>
  <c r="AB65" i="199"/>
  <c r="AO65" i="199" s="1"/>
  <c r="AN65" i="199" s="1"/>
  <c r="AD65" i="199"/>
  <c r="AH65" i="199"/>
  <c r="AJ59" i="199" s="1"/>
  <c r="AD66" i="199"/>
  <c r="AH66" i="199"/>
  <c r="AB67" i="199"/>
  <c r="AO67" i="199" s="1"/>
  <c r="AD67" i="199"/>
  <c r="AH67" i="199"/>
  <c r="AB68" i="199"/>
  <c r="AO68" i="199" s="1"/>
  <c r="AD68" i="199"/>
  <c r="AH68" i="199"/>
  <c r="AI67" i="199"/>
  <c r="AB69" i="199"/>
  <c r="AD69" i="199"/>
  <c r="AH69" i="199"/>
  <c r="AO69" i="199"/>
  <c r="AN69" i="199" s="1"/>
  <c r="AB70" i="199"/>
  <c r="AO70" i="199" s="1"/>
  <c r="AD70" i="199"/>
  <c r="AH70" i="199"/>
  <c r="AB71" i="199"/>
  <c r="AO71" i="199" s="1"/>
  <c r="AD71" i="199"/>
  <c r="AH71" i="199"/>
  <c r="AB72" i="199"/>
  <c r="AO72" i="199"/>
  <c r="AD72" i="199"/>
  <c r="AH72" i="199"/>
  <c r="AB73" i="199"/>
  <c r="AO73" i="199"/>
  <c r="AD73" i="199"/>
  <c r="AH73" i="199"/>
  <c r="AD74" i="199"/>
  <c r="AH74" i="199"/>
  <c r="AB75" i="199"/>
  <c r="AO75" i="199"/>
  <c r="AD75" i="199"/>
  <c r="AH75" i="199"/>
  <c r="AI75" i="199" s="1"/>
  <c r="AB76" i="199"/>
  <c r="AO76" i="199" s="1"/>
  <c r="AN76" i="199" s="1"/>
  <c r="AD76" i="199"/>
  <c r="AH76" i="199"/>
  <c r="AB77" i="199"/>
  <c r="AO77" i="199"/>
  <c r="AM77" i="199" s="1"/>
  <c r="AD77" i="199"/>
  <c r="AH77" i="199"/>
  <c r="AB78" i="199"/>
  <c r="AO78" i="199" s="1"/>
  <c r="AN78" i="199" s="1"/>
  <c r="AD78" i="199"/>
  <c r="AH78" i="199"/>
  <c r="AB79" i="199"/>
  <c r="AO79" i="199"/>
  <c r="AD79" i="199"/>
  <c r="AH79" i="199"/>
  <c r="AB80" i="199"/>
  <c r="AO80" i="199"/>
  <c r="AD80" i="199"/>
  <c r="AH80" i="199"/>
  <c r="AB81" i="199"/>
  <c r="AD81" i="199"/>
  <c r="AH81" i="199"/>
  <c r="AO81" i="199"/>
  <c r="AN81" i="199" s="1"/>
  <c r="AD82" i="199"/>
  <c r="AH82" i="199"/>
  <c r="AL1" i="193"/>
  <c r="AB3" i="193"/>
  <c r="AD3" i="193"/>
  <c r="AH3" i="193"/>
  <c r="AO3" i="193"/>
  <c r="AN3" i="193" s="1"/>
  <c r="AB4" i="193"/>
  <c r="AO4" i="193" s="1"/>
  <c r="AD4" i="193"/>
  <c r="AH4" i="193"/>
  <c r="AB5" i="193"/>
  <c r="AO5" i="193" s="1"/>
  <c r="AD5" i="193"/>
  <c r="AH5" i="193"/>
  <c r="AB6" i="193"/>
  <c r="AO6" i="193" s="1"/>
  <c r="AD6" i="193"/>
  <c r="AH6" i="193"/>
  <c r="AB7" i="193"/>
  <c r="AO7" i="193" s="1"/>
  <c r="AD7" i="193"/>
  <c r="AH7" i="193"/>
  <c r="AB8" i="193"/>
  <c r="AD8" i="193"/>
  <c r="AF3" i="193"/>
  <c r="AH8" i="193"/>
  <c r="AO8" i="193"/>
  <c r="AN8" i="193" s="1"/>
  <c r="AB9" i="193"/>
  <c r="AO9" i="193" s="1"/>
  <c r="AN9" i="193" s="1"/>
  <c r="AD9" i="193"/>
  <c r="AH9" i="193"/>
  <c r="AD10" i="193"/>
  <c r="AH10" i="193"/>
  <c r="AB11" i="193"/>
  <c r="AD11" i="193"/>
  <c r="AH11" i="193"/>
  <c r="AO11" i="193"/>
  <c r="AN11" i="193" s="1"/>
  <c r="AB12" i="193"/>
  <c r="AO12" i="193" s="1"/>
  <c r="AN12" i="193"/>
  <c r="AD12" i="193"/>
  <c r="AH12" i="193"/>
  <c r="AB13" i="193"/>
  <c r="AD13" i="193"/>
  <c r="AH13" i="193"/>
  <c r="AO13" i="193"/>
  <c r="AN13" i="193" s="1"/>
  <c r="AB14" i="193"/>
  <c r="AO14" i="193" s="1"/>
  <c r="AN14" i="193"/>
  <c r="AD14" i="193"/>
  <c r="AH14" i="193"/>
  <c r="AB15" i="193"/>
  <c r="AD15" i="193"/>
  <c r="AH15" i="193"/>
  <c r="AO15" i="193"/>
  <c r="AN15" i="193" s="1"/>
  <c r="AB16" i="193"/>
  <c r="AD16" i="193"/>
  <c r="AF11" i="193"/>
  <c r="AH16" i="193"/>
  <c r="AO16" i="193"/>
  <c r="AN16" i="193" s="1"/>
  <c r="AB17" i="193"/>
  <c r="AO17" i="193" s="1"/>
  <c r="AN17" i="193"/>
  <c r="AD17" i="193"/>
  <c r="AH17" i="193"/>
  <c r="AD18" i="193"/>
  <c r="AH18" i="193"/>
  <c r="AB19" i="193"/>
  <c r="AD19" i="193"/>
  <c r="AH19" i="193"/>
  <c r="AO19" i="193"/>
  <c r="AN19" i="193" s="1"/>
  <c r="AB20" i="193"/>
  <c r="AO20" i="193" s="1"/>
  <c r="AN20" i="193" s="1"/>
  <c r="AD20" i="193"/>
  <c r="AH20" i="193"/>
  <c r="AB21" i="193"/>
  <c r="AO21" i="193"/>
  <c r="AN21" i="193" s="1"/>
  <c r="AD21" i="193"/>
  <c r="AH21" i="193"/>
  <c r="AB22" i="193"/>
  <c r="AO22" i="193" s="1"/>
  <c r="AN22" i="193" s="1"/>
  <c r="AD22" i="193"/>
  <c r="AH22" i="193"/>
  <c r="AB23" i="193"/>
  <c r="AD23" i="193"/>
  <c r="AH23" i="193"/>
  <c r="AO23" i="193"/>
  <c r="AN23" i="193" s="1"/>
  <c r="AB24" i="193"/>
  <c r="AD24" i="193"/>
  <c r="AF19" i="193"/>
  <c r="AH24" i="193"/>
  <c r="AO24" i="193"/>
  <c r="AN24" i="193" s="1"/>
  <c r="AB25" i="193"/>
  <c r="AO25" i="193" s="1"/>
  <c r="AN25" i="193"/>
  <c r="AD25" i="193"/>
  <c r="AH25" i="193"/>
  <c r="AD26" i="193"/>
  <c r="AH26" i="193"/>
  <c r="AB27" i="193"/>
  <c r="AD27" i="193"/>
  <c r="AH27" i="193"/>
  <c r="AO27" i="193"/>
  <c r="AN27" i="193" s="1"/>
  <c r="AB28" i="193"/>
  <c r="AO28" i="193" s="1"/>
  <c r="AN28" i="193" s="1"/>
  <c r="AD28" i="193"/>
  <c r="AH28" i="193"/>
  <c r="AB29" i="193"/>
  <c r="AO29" i="193"/>
  <c r="AN29" i="193" s="1"/>
  <c r="AD29" i="193"/>
  <c r="AH29" i="193"/>
  <c r="AB30" i="193"/>
  <c r="AO30" i="193" s="1"/>
  <c r="AN30" i="193" s="1"/>
  <c r="AD30" i="193"/>
  <c r="AH30" i="193"/>
  <c r="AB31" i="193"/>
  <c r="AD31" i="193"/>
  <c r="AH31" i="193"/>
  <c r="AO31" i="193"/>
  <c r="AN31" i="193" s="1"/>
  <c r="AB32" i="193"/>
  <c r="AD32" i="193"/>
  <c r="AF27" i="193"/>
  <c r="AH32" i="193"/>
  <c r="AO32" i="193"/>
  <c r="AN32" i="193" s="1"/>
  <c r="AB33" i="193"/>
  <c r="AO33" i="193" s="1"/>
  <c r="AN33" i="193" s="1"/>
  <c r="AD33" i="193"/>
  <c r="AH33" i="193"/>
  <c r="AD34" i="193"/>
  <c r="AH34" i="193"/>
  <c r="AB35" i="193"/>
  <c r="AD35" i="193"/>
  <c r="AH35" i="193"/>
  <c r="AO35" i="193"/>
  <c r="AN35" i="193" s="1"/>
  <c r="AB36" i="193"/>
  <c r="AO36" i="193" s="1"/>
  <c r="AN36" i="193"/>
  <c r="AD36" i="193"/>
  <c r="AH36" i="193"/>
  <c r="AB37" i="193"/>
  <c r="AO37" i="193"/>
  <c r="AD37" i="193"/>
  <c r="AH37" i="193"/>
  <c r="AB38" i="193"/>
  <c r="AO38" i="193"/>
  <c r="AN38" i="193" s="1"/>
  <c r="AD38" i="193"/>
  <c r="AH38" i="193"/>
  <c r="AB39" i="193"/>
  <c r="AO39" i="193" s="1"/>
  <c r="AN39" i="193"/>
  <c r="AD39" i="193"/>
  <c r="AH39" i="193"/>
  <c r="AB40" i="193"/>
  <c r="AD40" i="193"/>
  <c r="AH40" i="193"/>
  <c r="AO40" i="193"/>
  <c r="AN40" i="193"/>
  <c r="AB41" i="193"/>
  <c r="AO41" i="193"/>
  <c r="AN41" i="193" s="1"/>
  <c r="AD41" i="193"/>
  <c r="AH41" i="193"/>
  <c r="AD42" i="193"/>
  <c r="AH42" i="193"/>
  <c r="AB43" i="193"/>
  <c r="AO43" i="193" s="1"/>
  <c r="AN43" i="193"/>
  <c r="AD43" i="193"/>
  <c r="AH43" i="193"/>
  <c r="AB44" i="193"/>
  <c r="AO44" i="193"/>
  <c r="AN44" i="193" s="1"/>
  <c r="AD44" i="193"/>
  <c r="AH44" i="193"/>
  <c r="AB45" i="193"/>
  <c r="AO45" i="193" s="1"/>
  <c r="AD45" i="193"/>
  <c r="AH45" i="193"/>
  <c r="AB46" i="193"/>
  <c r="AO46" i="193" s="1"/>
  <c r="AN46" i="193" s="1"/>
  <c r="AD46" i="193"/>
  <c r="AH46" i="193"/>
  <c r="AB47" i="193"/>
  <c r="AD47" i="193"/>
  <c r="AH47" i="193"/>
  <c r="AO47" i="193"/>
  <c r="AN47" i="193" s="1"/>
  <c r="AB48" i="193"/>
  <c r="AD48" i="193"/>
  <c r="AF43" i="193"/>
  <c r="AH48" i="193"/>
  <c r="AO48" i="193"/>
  <c r="AN48" i="193" s="1"/>
  <c r="AB49" i="193"/>
  <c r="AO49" i="193" s="1"/>
  <c r="AN49" i="193"/>
  <c r="AD49" i="193"/>
  <c r="AH49" i="193"/>
  <c r="AD50" i="193"/>
  <c r="AH50" i="193"/>
  <c r="AB51" i="193"/>
  <c r="AD51" i="193"/>
  <c r="AH51" i="193"/>
  <c r="AO51" i="193"/>
  <c r="AB52" i="193"/>
  <c r="AO52" i="193"/>
  <c r="AN52" i="193" s="1"/>
  <c r="AD52" i="193"/>
  <c r="AH52" i="193"/>
  <c r="AB53" i="193"/>
  <c r="AO53" i="193" s="1"/>
  <c r="AN53" i="193" s="1"/>
  <c r="AD53" i="193"/>
  <c r="AH53" i="193"/>
  <c r="AB54" i="193"/>
  <c r="AO54" i="193"/>
  <c r="AN54" i="193" s="1"/>
  <c r="AD54" i="193"/>
  <c r="AH54" i="193"/>
  <c r="AB55" i="193"/>
  <c r="AO55" i="193" s="1"/>
  <c r="AN55" i="193" s="1"/>
  <c r="AD55" i="193"/>
  <c r="AH55" i="193"/>
  <c r="AB56" i="193"/>
  <c r="AD56" i="193"/>
  <c r="AH56" i="193"/>
  <c r="AO56" i="193"/>
  <c r="AN56" i="193"/>
  <c r="AB57" i="193"/>
  <c r="AO57" i="193"/>
  <c r="AN57" i="193" s="1"/>
  <c r="AD57" i="193"/>
  <c r="AH57" i="193"/>
  <c r="AD58" i="193"/>
  <c r="AH58" i="193"/>
  <c r="AB59" i="193"/>
  <c r="AO59" i="193" s="1"/>
  <c r="AN59" i="193" s="1"/>
  <c r="AD59" i="193"/>
  <c r="AH59" i="193"/>
  <c r="AB60" i="193"/>
  <c r="AO60" i="193"/>
  <c r="AN60" i="193" s="1"/>
  <c r="AD60" i="193"/>
  <c r="AH60" i="193"/>
  <c r="AB61" i="193"/>
  <c r="AO61" i="193" s="1"/>
  <c r="AD61" i="193"/>
  <c r="AH61" i="193"/>
  <c r="AB62" i="193"/>
  <c r="AO62" i="193" s="1"/>
  <c r="AN62" i="193"/>
  <c r="AD62" i="193"/>
  <c r="AH62" i="193"/>
  <c r="AB63" i="193"/>
  <c r="AD63" i="193"/>
  <c r="AH63" i="193"/>
  <c r="AO63" i="193"/>
  <c r="AM63" i="193" s="1"/>
  <c r="AB64" i="193"/>
  <c r="AO64" i="193" s="1"/>
  <c r="AN64" i="193"/>
  <c r="AD64" i="193"/>
  <c r="AH64" i="193"/>
  <c r="AB65" i="193"/>
  <c r="AD65" i="193"/>
  <c r="AH65" i="193"/>
  <c r="AO65" i="193"/>
  <c r="AD66" i="193"/>
  <c r="AH66" i="193"/>
  <c r="AB67" i="193"/>
  <c r="AD67" i="193"/>
  <c r="AH67" i="193"/>
  <c r="AO67" i="193"/>
  <c r="AB68" i="193"/>
  <c r="AO68" i="193"/>
  <c r="AD68" i="193"/>
  <c r="AH68" i="193"/>
  <c r="AB69" i="193"/>
  <c r="AO69" i="193"/>
  <c r="AN69" i="193" s="1"/>
  <c r="AD69" i="193"/>
  <c r="AH69" i="193"/>
  <c r="AB70" i="193"/>
  <c r="AO70" i="193" s="1"/>
  <c r="AM70" i="193" s="1"/>
  <c r="AD70" i="193"/>
  <c r="AH70" i="193"/>
  <c r="AB71" i="193"/>
  <c r="AO71" i="193"/>
  <c r="AD71" i="193"/>
  <c r="AH71" i="193"/>
  <c r="AJ67" i="193" s="1"/>
  <c r="AB72" i="193"/>
  <c r="AO72" i="193" s="1"/>
  <c r="AD72" i="193"/>
  <c r="AH72" i="193"/>
  <c r="AB73" i="193"/>
  <c r="AO73" i="193" s="1"/>
  <c r="AN73" i="193" s="1"/>
  <c r="AD73" i="193"/>
  <c r="AH73" i="193"/>
  <c r="AD74" i="193"/>
  <c r="AF67" i="193"/>
  <c r="AH74" i="193"/>
  <c r="AB75" i="193"/>
  <c r="AO75" i="193" s="1"/>
  <c r="AN75" i="193"/>
  <c r="AD75" i="193"/>
  <c r="AH75" i="193"/>
  <c r="AB76" i="193"/>
  <c r="AO76" i="193"/>
  <c r="AD76" i="193"/>
  <c r="AH76" i="193"/>
  <c r="AB77" i="193"/>
  <c r="AD77" i="193"/>
  <c r="AH77" i="193"/>
  <c r="AO77" i="193"/>
  <c r="AM77" i="193" s="1"/>
  <c r="AB78" i="193"/>
  <c r="AO78" i="193" s="1"/>
  <c r="AD78" i="193"/>
  <c r="AH78" i="193"/>
  <c r="AB79" i="193"/>
  <c r="AO79" i="193" s="1"/>
  <c r="AM79" i="193" s="1"/>
  <c r="AD79" i="193"/>
  <c r="AH79" i="193"/>
  <c r="AB80" i="193"/>
  <c r="AO80" i="193"/>
  <c r="AD80" i="193"/>
  <c r="AH80" i="193"/>
  <c r="AB81" i="193"/>
  <c r="AD81" i="193"/>
  <c r="AF75" i="193" s="1"/>
  <c r="AH81" i="193"/>
  <c r="AO81" i="193"/>
  <c r="AM81" i="193"/>
  <c r="AD82" i="193"/>
  <c r="AH82" i="193"/>
  <c r="AB83" i="193"/>
  <c r="AD83" i="193"/>
  <c r="AH83" i="193"/>
  <c r="AO83" i="193"/>
  <c r="AN83" i="193" s="1"/>
  <c r="AB84" i="193"/>
  <c r="AO84" i="193" s="1"/>
  <c r="AM84" i="193" s="1"/>
  <c r="AD84" i="193"/>
  <c r="AH84" i="193"/>
  <c r="AB85" i="193"/>
  <c r="AO85" i="193"/>
  <c r="AD85" i="193"/>
  <c r="AH85" i="193"/>
  <c r="AB86" i="193"/>
  <c r="AD86" i="193"/>
  <c r="AH86" i="193"/>
  <c r="AM86" i="193"/>
  <c r="AO86" i="193"/>
  <c r="AN86" i="193"/>
  <c r="AB87" i="193"/>
  <c r="AD87" i="193"/>
  <c r="AH87" i="193"/>
  <c r="AO87" i="193"/>
  <c r="AN87" i="193" s="1"/>
  <c r="AB88" i="193"/>
  <c r="AO88" i="193" s="1"/>
  <c r="AD88" i="193"/>
  <c r="AH88" i="193"/>
  <c r="AB89" i="193"/>
  <c r="AO89" i="193" s="1"/>
  <c r="AD89" i="193"/>
  <c r="AH89" i="193"/>
  <c r="AD90" i="193"/>
  <c r="AH90" i="193"/>
  <c r="AJ83" i="193"/>
  <c r="AB91" i="193"/>
  <c r="AO91" i="193"/>
  <c r="AN91" i="193" s="1"/>
  <c r="AD91" i="193"/>
  <c r="AH91" i="193"/>
  <c r="AB92" i="193"/>
  <c r="AO92" i="193" s="1"/>
  <c r="AD92" i="193"/>
  <c r="AH92" i="193"/>
  <c r="AB93" i="193"/>
  <c r="AO93" i="193" s="1"/>
  <c r="AD93" i="193"/>
  <c r="AH93" i="193"/>
  <c r="AB94" i="193"/>
  <c r="AO94" i="193" s="1"/>
  <c r="AD94" i="193"/>
  <c r="AH94" i="193"/>
  <c r="AN94" i="193"/>
  <c r="AB95" i="193"/>
  <c r="AD95" i="193"/>
  <c r="AH95" i="193"/>
  <c r="AO95" i="193"/>
  <c r="AM95" i="193" s="1"/>
  <c r="AB96" i="193"/>
  <c r="AO96" i="193" s="1"/>
  <c r="AD96" i="193"/>
  <c r="AH96" i="193"/>
  <c r="AB97" i="193"/>
  <c r="AO97" i="193" s="1"/>
  <c r="AM97" i="193" s="1"/>
  <c r="AD97" i="193"/>
  <c r="AH97" i="193"/>
  <c r="AD98" i="193"/>
  <c r="AH98" i="193"/>
  <c r="AB99" i="193"/>
  <c r="AD99" i="193"/>
  <c r="AH99" i="193"/>
  <c r="AO99" i="193"/>
  <c r="AN99" i="193" s="1"/>
  <c r="AB100" i="193"/>
  <c r="AO100" i="193" s="1"/>
  <c r="AM100" i="193"/>
  <c r="AD100" i="193"/>
  <c r="AH100" i="193"/>
  <c r="AB101" i="193"/>
  <c r="AO101" i="193"/>
  <c r="AD101" i="193"/>
  <c r="AH101" i="193"/>
  <c r="AB102" i="193"/>
  <c r="AD102" i="193"/>
  <c r="AH102" i="193"/>
  <c r="AO102" i="193"/>
  <c r="AM102" i="193" s="1"/>
  <c r="AB103" i="193"/>
  <c r="AO103" i="193" s="1"/>
  <c r="AD103" i="193"/>
  <c r="AH103" i="193"/>
  <c r="AB104" i="193"/>
  <c r="AO104" i="193" s="1"/>
  <c r="AD104" i="193"/>
  <c r="AH104" i="193"/>
  <c r="AJ99" i="193"/>
  <c r="AB105" i="193"/>
  <c r="AD105" i="193"/>
  <c r="AH105" i="193"/>
  <c r="AO105" i="193"/>
  <c r="AN105" i="193"/>
  <c r="AD106" i="193"/>
  <c r="AH106" i="193"/>
  <c r="AB107" i="193"/>
  <c r="AD107" i="193"/>
  <c r="AH107" i="193"/>
  <c r="AO107" i="193"/>
  <c r="AN107" i="193" s="1"/>
  <c r="AB108" i="193"/>
  <c r="AO108" i="193" s="1"/>
  <c r="AD108" i="193"/>
  <c r="AH108" i="193"/>
  <c r="AB109" i="193"/>
  <c r="AO109" i="193" s="1"/>
  <c r="AM109" i="193"/>
  <c r="AD109" i="193"/>
  <c r="AH109" i="193"/>
  <c r="AB110" i="193"/>
  <c r="AO110" i="193"/>
  <c r="AD110" i="193"/>
  <c r="AH110" i="193"/>
  <c r="AB111" i="193"/>
  <c r="AO111" i="193"/>
  <c r="AD111" i="193"/>
  <c r="AH111" i="193"/>
  <c r="AB112" i="193"/>
  <c r="AO112" i="193"/>
  <c r="AD112" i="193"/>
  <c r="AH112" i="193"/>
  <c r="AB113" i="193"/>
  <c r="AD113" i="193"/>
  <c r="AF107" i="193" s="1"/>
  <c r="AH113" i="193"/>
  <c r="AO113" i="193"/>
  <c r="AM113" i="193"/>
  <c r="AD114" i="193"/>
  <c r="AH114" i="193"/>
  <c r="AB115" i="193"/>
  <c r="AD115" i="193"/>
  <c r="AH115" i="193"/>
  <c r="AO115" i="193"/>
  <c r="AN115" i="193" s="1"/>
  <c r="AB116" i="193"/>
  <c r="AO116" i="193" s="1"/>
  <c r="AD116" i="193"/>
  <c r="AH116" i="193"/>
  <c r="AB117" i="193"/>
  <c r="AO117" i="193" s="1"/>
  <c r="AD117" i="193"/>
  <c r="AH117" i="193"/>
  <c r="AB118" i="193"/>
  <c r="AO118" i="193" s="1"/>
  <c r="AD118" i="193"/>
  <c r="AH118" i="193"/>
  <c r="AB119" i="193"/>
  <c r="AO119" i="193" s="1"/>
  <c r="AN119" i="193" s="1"/>
  <c r="AD119" i="193"/>
  <c r="AH119" i="193"/>
  <c r="AB120" i="193"/>
  <c r="AO120" i="193"/>
  <c r="AD120" i="193"/>
  <c r="AH120" i="193"/>
  <c r="AB121" i="193"/>
  <c r="AO121" i="193"/>
  <c r="AD121" i="193"/>
  <c r="AH121" i="193"/>
  <c r="AD122" i="193"/>
  <c r="AH122" i="193"/>
  <c r="AB123" i="193"/>
  <c r="AO123" i="193" s="1"/>
  <c r="AN123" i="193"/>
  <c r="AD123" i="193"/>
  <c r="AH123" i="193"/>
  <c r="AB124" i="193"/>
  <c r="AO124" i="193"/>
  <c r="AD124" i="193"/>
  <c r="AH124" i="193"/>
  <c r="AB125" i="193"/>
  <c r="AD125" i="193"/>
  <c r="AH125" i="193"/>
  <c r="AO125" i="193"/>
  <c r="AM125" i="193" s="1"/>
  <c r="AB126" i="193"/>
  <c r="AO126" i="193" s="1"/>
  <c r="AD126" i="193"/>
  <c r="AH126" i="193"/>
  <c r="AB127" i="193"/>
  <c r="AO127" i="193" s="1"/>
  <c r="AD127" i="193"/>
  <c r="AH127" i="193"/>
  <c r="AM127" i="193"/>
  <c r="AB128" i="193"/>
  <c r="AO128" i="193"/>
  <c r="AD128" i="193"/>
  <c r="AH128" i="193"/>
  <c r="AB129" i="193"/>
  <c r="AO129" i="193"/>
  <c r="AD129" i="193"/>
  <c r="AH129" i="193"/>
  <c r="AD130" i="193"/>
  <c r="AH130" i="193"/>
  <c r="AB131" i="193"/>
  <c r="AD131" i="193"/>
  <c r="AH131" i="193"/>
  <c r="AO131" i="193"/>
  <c r="AN131" i="193" s="1"/>
  <c r="AB132" i="193"/>
  <c r="AO132" i="193" s="1"/>
  <c r="AD132" i="193"/>
  <c r="AH132" i="193"/>
  <c r="AB133" i="193"/>
  <c r="AO133" i="193" s="1"/>
  <c r="AD133" i="193"/>
  <c r="AH133" i="193"/>
  <c r="AB134" i="193"/>
  <c r="AO134" i="193" s="1"/>
  <c r="AD134" i="193"/>
  <c r="AH134" i="193"/>
  <c r="AM134" i="193"/>
  <c r="AB135" i="193"/>
  <c r="AO135" i="193"/>
  <c r="AD135" i="193"/>
  <c r="AH135" i="193"/>
  <c r="AB136" i="193"/>
  <c r="AO136" i="193"/>
  <c r="AD136" i="193"/>
  <c r="AH136" i="193"/>
  <c r="AB137" i="193"/>
  <c r="AO137" i="193" s="1"/>
  <c r="AD137" i="193"/>
  <c r="AF131" i="193"/>
  <c r="AH137" i="193"/>
  <c r="AN137" i="193"/>
  <c r="AD138" i="193"/>
  <c r="AH138" i="193"/>
  <c r="AB139" i="193"/>
  <c r="AD139" i="193"/>
  <c r="AH139" i="193"/>
  <c r="AO139" i="193"/>
  <c r="AN139" i="193" s="1"/>
  <c r="AB140" i="193"/>
  <c r="AO140" i="193" s="1"/>
  <c r="AD140" i="193"/>
  <c r="AH140" i="193"/>
  <c r="AB141" i="193"/>
  <c r="AO141" i="193" s="1"/>
  <c r="AD141" i="193"/>
  <c r="AH141" i="193"/>
  <c r="AB142" i="193"/>
  <c r="AO142" i="193" s="1"/>
  <c r="AD142" i="193"/>
  <c r="AH142" i="193"/>
  <c r="AB143" i="193"/>
  <c r="AO143" i="193" s="1"/>
  <c r="AM143" i="193" s="1"/>
  <c r="AD143" i="193"/>
  <c r="AH143" i="193"/>
  <c r="AB144" i="193"/>
  <c r="AO144" i="193"/>
  <c r="AD144" i="193"/>
  <c r="AH144" i="193"/>
  <c r="AB145" i="193"/>
  <c r="AD145" i="193"/>
  <c r="AH145" i="193"/>
  <c r="AO145" i="193"/>
  <c r="AM145" i="193" s="1"/>
  <c r="AD146" i="193"/>
  <c r="AH146" i="193"/>
  <c r="AB147" i="193"/>
  <c r="AO147" i="193" s="1"/>
  <c r="AD147" i="193"/>
  <c r="AH147" i="193"/>
  <c r="AB148" i="193"/>
  <c r="AO148" i="193" s="1"/>
  <c r="AM148" i="193"/>
  <c r="AD148" i="193"/>
  <c r="AH148" i="193"/>
  <c r="AB149" i="193"/>
  <c r="AO149" i="193"/>
  <c r="AD149" i="193"/>
  <c r="AH149" i="193"/>
  <c r="AB150" i="193"/>
  <c r="AD150" i="193"/>
  <c r="AH150" i="193"/>
  <c r="AO150" i="193"/>
  <c r="AM150" i="193" s="1"/>
  <c r="AB151" i="193"/>
  <c r="AO151" i="193" s="1"/>
  <c r="AD151" i="193"/>
  <c r="AH151" i="193"/>
  <c r="AB152" i="193"/>
  <c r="AO152" i="193"/>
  <c r="AD152" i="193"/>
  <c r="AH152" i="193"/>
  <c r="AJ147" i="193" s="1"/>
  <c r="AB153" i="193"/>
  <c r="AO153" i="193"/>
  <c r="AD153" i="193"/>
  <c r="AH153" i="193"/>
  <c r="AD154" i="193"/>
  <c r="AH154" i="193"/>
  <c r="AB155" i="193"/>
  <c r="AO155" i="193"/>
  <c r="AD155" i="193"/>
  <c r="AH155" i="193"/>
  <c r="AB156" i="193"/>
  <c r="AO156" i="193"/>
  <c r="AD156" i="193"/>
  <c r="AH156" i="193"/>
  <c r="AB157" i="193"/>
  <c r="AD157" i="193"/>
  <c r="AH157" i="193"/>
  <c r="AM157" i="193"/>
  <c r="AO157" i="193"/>
  <c r="AN157" i="193"/>
  <c r="AB158" i="193"/>
  <c r="AD158" i="193"/>
  <c r="AH158" i="193"/>
  <c r="AO158" i="193"/>
  <c r="AN158" i="193" s="1"/>
  <c r="AB159" i="193"/>
  <c r="AO159" i="193" s="1"/>
  <c r="AD159" i="193"/>
  <c r="AH159" i="193"/>
  <c r="AB160" i="193"/>
  <c r="AO160" i="193" s="1"/>
  <c r="AD160" i="193"/>
  <c r="AH160" i="193"/>
  <c r="AB161" i="193"/>
  <c r="AO161" i="193" s="1"/>
  <c r="AM161" i="193" s="1"/>
  <c r="AD161" i="193"/>
  <c r="AH161" i="193"/>
  <c r="AD162" i="193"/>
  <c r="AH162" i="193"/>
  <c r="AB163" i="193"/>
  <c r="AO163" i="193"/>
  <c r="AD163" i="193"/>
  <c r="AH163" i="193"/>
  <c r="AB164" i="193"/>
  <c r="AD164" i="193"/>
  <c r="AH164" i="193"/>
  <c r="AO164" i="193"/>
  <c r="AM164" i="193" s="1"/>
  <c r="AB165" i="193"/>
  <c r="AO165" i="193" s="1"/>
  <c r="AD165" i="193"/>
  <c r="AH165" i="193"/>
  <c r="AB166" i="193"/>
  <c r="AO166" i="193" s="1"/>
  <c r="AD166" i="193"/>
  <c r="AH166" i="193"/>
  <c r="AB167" i="193"/>
  <c r="AO167" i="193" s="1"/>
  <c r="AD167" i="193"/>
  <c r="AH167" i="193"/>
  <c r="AB168" i="193"/>
  <c r="AO168" i="193"/>
  <c r="AD168" i="193"/>
  <c r="AH168" i="193"/>
  <c r="AJ163" i="193" s="1"/>
  <c r="AB169" i="193"/>
  <c r="AD169" i="193"/>
  <c r="AH169" i="193"/>
  <c r="AO169" i="193"/>
  <c r="AN169" i="193" s="1"/>
  <c r="AD170" i="193"/>
  <c r="AH170" i="193"/>
  <c r="AL1" i="201"/>
  <c r="AB3" i="201"/>
  <c r="AD3" i="201"/>
  <c r="AH3" i="201"/>
  <c r="AO3" i="201"/>
  <c r="AN3" i="201" s="1"/>
  <c r="AB4" i="201"/>
  <c r="AO4" i="201" s="1"/>
  <c r="AD4" i="201"/>
  <c r="AH4" i="201"/>
  <c r="AB5" i="201"/>
  <c r="AO5" i="201" s="1"/>
  <c r="AD5" i="201"/>
  <c r="AH5" i="201"/>
  <c r="AB6" i="201"/>
  <c r="AO6" i="201" s="1"/>
  <c r="AD6" i="201"/>
  <c r="AH6" i="201"/>
  <c r="AB7" i="201"/>
  <c r="AO7" i="201" s="1"/>
  <c r="AD7" i="201"/>
  <c r="AH7" i="201"/>
  <c r="AJ3" i="201" s="1"/>
  <c r="AM7" i="201"/>
  <c r="AB8" i="201"/>
  <c r="AO8" i="201"/>
  <c r="AN8" i="201" s="1"/>
  <c r="AD8" i="201"/>
  <c r="AH8" i="201"/>
  <c r="AB9" i="201"/>
  <c r="AD9" i="201"/>
  <c r="AH9" i="201"/>
  <c r="AO9" i="201"/>
  <c r="AM9" i="201" s="1"/>
  <c r="AD10" i="201"/>
  <c r="AH10" i="201"/>
  <c r="AB11" i="201"/>
  <c r="AO11" i="201"/>
  <c r="AD11" i="201"/>
  <c r="AH11" i="201"/>
  <c r="AI11" i="201" s="1"/>
  <c r="AB12" i="201"/>
  <c r="AO12" i="201" s="1"/>
  <c r="AD12" i="201"/>
  <c r="AH12" i="201"/>
  <c r="AB13" i="201"/>
  <c r="AO13" i="201" s="1"/>
  <c r="AD13" i="201"/>
  <c r="AH13" i="201"/>
  <c r="AB14" i="201"/>
  <c r="AO14" i="201" s="1"/>
  <c r="AD14" i="201"/>
  <c r="AH14" i="201"/>
  <c r="AB15" i="201"/>
  <c r="AO15" i="201" s="1"/>
  <c r="AD15" i="201"/>
  <c r="AH15" i="201"/>
  <c r="AJ11" i="201" s="1"/>
  <c r="AN15" i="201"/>
  <c r="AB16" i="201"/>
  <c r="AO16" i="201"/>
  <c r="AD16" i="201"/>
  <c r="AH16" i="201"/>
  <c r="AB17" i="201"/>
  <c r="AD17" i="201"/>
  <c r="AF11" i="201"/>
  <c r="AH17" i="201"/>
  <c r="AO17" i="201"/>
  <c r="AN17" i="201" s="1"/>
  <c r="AD18" i="201"/>
  <c r="AH18" i="201"/>
  <c r="AB19" i="201"/>
  <c r="AD19" i="201"/>
  <c r="AH19" i="201"/>
  <c r="AO19" i="201"/>
  <c r="AN19" i="201" s="1"/>
  <c r="AB20" i="201"/>
  <c r="AO20" i="201" s="1"/>
  <c r="AN20" i="201" s="1"/>
  <c r="AD20" i="201"/>
  <c r="AH20" i="201"/>
  <c r="AB21" i="201"/>
  <c r="AD21" i="201"/>
  <c r="AH21" i="201"/>
  <c r="AM21" i="201"/>
  <c r="AO21" i="201"/>
  <c r="AN21" i="201"/>
  <c r="AB22" i="201"/>
  <c r="AD22" i="201"/>
  <c r="AH22" i="201"/>
  <c r="AO22" i="201"/>
  <c r="AN22" i="201" s="1"/>
  <c r="AB23" i="201"/>
  <c r="AO23" i="201" s="1"/>
  <c r="AM23" i="201" s="1"/>
  <c r="AD23" i="201"/>
  <c r="AH23" i="201"/>
  <c r="AB24" i="201"/>
  <c r="AO24" i="201" s="1"/>
  <c r="AN24" i="201"/>
  <c r="AD24" i="201"/>
  <c r="AH24" i="201"/>
  <c r="AB25" i="201"/>
  <c r="AD25" i="201"/>
  <c r="AF19" i="201" s="1"/>
  <c r="AH25" i="201"/>
  <c r="AO25" i="201"/>
  <c r="AM25" i="201"/>
  <c r="AD26" i="201"/>
  <c r="AH26" i="201"/>
  <c r="AB27" i="201"/>
  <c r="AD27" i="201"/>
  <c r="AH27" i="201"/>
  <c r="AO27" i="201"/>
  <c r="AN27" i="201" s="1"/>
  <c r="AB28" i="201"/>
  <c r="AO28" i="201" s="1"/>
  <c r="AD28" i="201"/>
  <c r="AH28" i="201"/>
  <c r="AI27" i="201" s="1"/>
  <c r="AM28" i="201"/>
  <c r="AB29" i="201"/>
  <c r="AO29" i="201"/>
  <c r="AN29" i="201" s="1"/>
  <c r="AD29" i="201"/>
  <c r="AH29" i="201"/>
  <c r="AB30" i="201"/>
  <c r="AD30" i="201"/>
  <c r="AH30" i="201"/>
  <c r="AO30" i="201"/>
  <c r="AM30" i="201" s="1"/>
  <c r="AN30" i="201"/>
  <c r="AB31" i="201"/>
  <c r="AD31" i="201"/>
  <c r="AH31" i="201"/>
  <c r="AJ27" i="201" s="1"/>
  <c r="AO31" i="201"/>
  <c r="AN31" i="201" s="1"/>
  <c r="AB32" i="201"/>
  <c r="AO32" i="201" s="1"/>
  <c r="AD32" i="201"/>
  <c r="AF27" i="201" s="1"/>
  <c r="AH32" i="201"/>
  <c r="AB33" i="201"/>
  <c r="AO33" i="201" s="1"/>
  <c r="AN33" i="201" s="1"/>
  <c r="AD33" i="201"/>
  <c r="AH33" i="201"/>
  <c r="AD34" i="201"/>
  <c r="AH34" i="201"/>
  <c r="AB35" i="201"/>
  <c r="AD35" i="201"/>
  <c r="AH35" i="201"/>
  <c r="AO35" i="201"/>
  <c r="AN35" i="201" s="1"/>
  <c r="AB36" i="201"/>
  <c r="AO36" i="201" s="1"/>
  <c r="AN36" i="201"/>
  <c r="AD36" i="201"/>
  <c r="AH36" i="201"/>
  <c r="AB37" i="201"/>
  <c r="AD37" i="201"/>
  <c r="AH37" i="201"/>
  <c r="AI35" i="201" s="1"/>
  <c r="AO37" i="201"/>
  <c r="AM37" i="201"/>
  <c r="AB38" i="201"/>
  <c r="AO38" i="201" s="1"/>
  <c r="AN38" i="201" s="1"/>
  <c r="AD38" i="201"/>
  <c r="AH38" i="201"/>
  <c r="AB39" i="201"/>
  <c r="AD39" i="201"/>
  <c r="AH39" i="201"/>
  <c r="AJ35" i="201"/>
  <c r="AO39" i="201"/>
  <c r="AM39" i="201" s="1"/>
  <c r="AB40" i="201"/>
  <c r="AO40" i="201"/>
  <c r="AN40" i="201"/>
  <c r="AD40" i="201"/>
  <c r="AH40" i="201"/>
  <c r="AB41" i="201"/>
  <c r="AO41" i="201" s="1"/>
  <c r="AM41" i="201" s="1"/>
  <c r="AD41" i="201"/>
  <c r="AH41" i="201"/>
  <c r="AD42" i="201"/>
  <c r="AH42" i="201"/>
  <c r="AB43" i="201"/>
  <c r="AO43" i="201"/>
  <c r="AN43" i="201" s="1"/>
  <c r="AD43" i="201"/>
  <c r="AH43" i="201"/>
  <c r="AI43" i="201" s="1"/>
  <c r="AB44" i="201"/>
  <c r="AO44" i="201" s="1"/>
  <c r="AM44" i="201" s="1"/>
  <c r="AD44" i="201"/>
  <c r="AH44" i="201"/>
  <c r="AB45" i="201"/>
  <c r="AO45" i="201"/>
  <c r="AN45" i="201" s="1"/>
  <c r="AD45" i="201"/>
  <c r="AH45" i="201"/>
  <c r="AB46" i="201"/>
  <c r="AD46" i="201"/>
  <c r="AH46" i="201"/>
  <c r="AO46" i="201"/>
  <c r="AN46" i="201" s="1"/>
  <c r="AB47" i="201"/>
  <c r="AD47" i="201"/>
  <c r="AH47" i="201"/>
  <c r="AJ43" i="201" s="1"/>
  <c r="AO47" i="201"/>
  <c r="AN47" i="201" s="1"/>
  <c r="AB48" i="201"/>
  <c r="AO48" i="201"/>
  <c r="AD48" i="201"/>
  <c r="AH48" i="201"/>
  <c r="AB49" i="201"/>
  <c r="AO49" i="201" s="1"/>
  <c r="AN49" i="201" s="1"/>
  <c r="AD49" i="201"/>
  <c r="AF43" i="201" s="1"/>
  <c r="AH49" i="201"/>
  <c r="AD50" i="201"/>
  <c r="AH50" i="201"/>
  <c r="AB51" i="201"/>
  <c r="AD51" i="201"/>
  <c r="AH51" i="201"/>
  <c r="AI51" i="201" s="1"/>
  <c r="AO51" i="201"/>
  <c r="AN51" i="201"/>
  <c r="AB52" i="201"/>
  <c r="AO52" i="201" s="1"/>
  <c r="AN52" i="201" s="1"/>
  <c r="AD52" i="201"/>
  <c r="AH52" i="201"/>
  <c r="AB53" i="201"/>
  <c r="AD53" i="201"/>
  <c r="AH53" i="201"/>
  <c r="AM53" i="201"/>
  <c r="AO53" i="201"/>
  <c r="AN53" i="201"/>
  <c r="AB54" i="201"/>
  <c r="AO54" i="201" s="1"/>
  <c r="AN54" i="201" s="1"/>
  <c r="AD54" i="201"/>
  <c r="AH54" i="201"/>
  <c r="AB55" i="201"/>
  <c r="AO55" i="201" s="1"/>
  <c r="AD55" i="201"/>
  <c r="AH55" i="201"/>
  <c r="AB56" i="201"/>
  <c r="AO56" i="201" s="1"/>
  <c r="AN56" i="201" s="1"/>
  <c r="AD56" i="201"/>
  <c r="AF51" i="201" s="1"/>
  <c r="AH56" i="201"/>
  <c r="AB57" i="201"/>
  <c r="AO57" i="201" s="1"/>
  <c r="AD57" i="201"/>
  <c r="AH57" i="201"/>
  <c r="AD58" i="201"/>
  <c r="AH58" i="201"/>
  <c r="AB59" i="201"/>
  <c r="AD59" i="201"/>
  <c r="AH59" i="201"/>
  <c r="AO59" i="201"/>
  <c r="AB60" i="201"/>
  <c r="AO60" i="201" s="1"/>
  <c r="AD60" i="201"/>
  <c r="AH60" i="201"/>
  <c r="AB61" i="201"/>
  <c r="AO61" i="201" s="1"/>
  <c r="AN61" i="201" s="1"/>
  <c r="AD61" i="201"/>
  <c r="AH61" i="201"/>
  <c r="AB62" i="201"/>
  <c r="AD62" i="201"/>
  <c r="AH62" i="201"/>
  <c r="AO62" i="201"/>
  <c r="AM62" i="201" s="1"/>
  <c r="AB63" i="201"/>
  <c r="AO63" i="201"/>
  <c r="AN63" i="201" s="1"/>
  <c r="AD63" i="201"/>
  <c r="AH63" i="201"/>
  <c r="AJ59" i="201"/>
  <c r="AB64" i="201"/>
  <c r="AO64" i="201" s="1"/>
  <c r="AD64" i="201"/>
  <c r="AF59" i="201" s="1"/>
  <c r="AH64" i="201"/>
  <c r="AB65" i="201"/>
  <c r="AO65" i="201" s="1"/>
  <c r="AN65" i="201" s="1"/>
  <c r="AD65" i="201"/>
  <c r="AH65" i="201"/>
  <c r="AD66" i="201"/>
  <c r="AH66" i="201"/>
  <c r="AB67" i="201"/>
  <c r="AD67" i="201"/>
  <c r="AH67" i="201"/>
  <c r="AI67" i="201" s="1"/>
  <c r="AO67" i="201"/>
  <c r="AB68" i="201"/>
  <c r="AO68" i="201" s="1"/>
  <c r="AN68" i="201" s="1"/>
  <c r="AD68" i="201"/>
  <c r="AH68" i="201"/>
  <c r="AB69" i="201"/>
  <c r="AD69" i="201"/>
  <c r="AH69" i="201"/>
  <c r="AM69" i="201"/>
  <c r="AO69" i="201"/>
  <c r="AN69" i="201" s="1"/>
  <c r="AB70" i="201"/>
  <c r="AO70" i="201" s="1"/>
  <c r="AN70" i="201" s="1"/>
  <c r="AD70" i="201"/>
  <c r="AH70" i="201"/>
  <c r="AB71" i="201"/>
  <c r="AO71" i="201" s="1"/>
  <c r="AD71" i="201"/>
  <c r="AH71" i="201"/>
  <c r="AB72" i="201"/>
  <c r="AD72" i="201"/>
  <c r="AH72" i="201"/>
  <c r="AJ67" i="201" s="1"/>
  <c r="AO72" i="201"/>
  <c r="AN72" i="201" s="1"/>
  <c r="AB73" i="201"/>
  <c r="AO73" i="201"/>
  <c r="AD73" i="201"/>
  <c r="AH73" i="201"/>
  <c r="AD74" i="201"/>
  <c r="AF67" i="201" s="1"/>
  <c r="AH74" i="201"/>
  <c r="AB75" i="201"/>
  <c r="AD75" i="201"/>
  <c r="AH75" i="201"/>
  <c r="AN75" i="201"/>
  <c r="AO75" i="201"/>
  <c r="AM75" i="201" s="1"/>
  <c r="AB76" i="201"/>
  <c r="AD76" i="201"/>
  <c r="AH76" i="201"/>
  <c r="AO76" i="201"/>
  <c r="AM76" i="201" s="1"/>
  <c r="AN76" i="201"/>
  <c r="AB77" i="201"/>
  <c r="AD77" i="201"/>
  <c r="AH77" i="201"/>
  <c r="AI75" i="201" s="1"/>
  <c r="AO77" i="201"/>
  <c r="AN77" i="201" s="1"/>
  <c r="AB78" i="201"/>
  <c r="AD78" i="201"/>
  <c r="AH78" i="201"/>
  <c r="AO78" i="201"/>
  <c r="AM78" i="201"/>
  <c r="AB79" i="201"/>
  <c r="AO79" i="201" s="1"/>
  <c r="AN79" i="201" s="1"/>
  <c r="AD79" i="201"/>
  <c r="AH79" i="201"/>
  <c r="AB80" i="201"/>
  <c r="AD80" i="201"/>
  <c r="AH80" i="201"/>
  <c r="AO80" i="201"/>
  <c r="AM80" i="201" s="1"/>
  <c r="AB81" i="201"/>
  <c r="AO81" i="201"/>
  <c r="AN81" i="201" s="1"/>
  <c r="AD81" i="201"/>
  <c r="AH81" i="201"/>
  <c r="AD82" i="201"/>
  <c r="AF75" i="201" s="1"/>
  <c r="AH82" i="201"/>
  <c r="AB83" i="201"/>
  <c r="AD83" i="201"/>
  <c r="AH83" i="201"/>
  <c r="AN83" i="201"/>
  <c r="AO83" i="201"/>
  <c r="AM83" i="201"/>
  <c r="AB84" i="201"/>
  <c r="AO84" i="201" s="1"/>
  <c r="AN84" i="201" s="1"/>
  <c r="AD84" i="201"/>
  <c r="AH84" i="201"/>
  <c r="AB85" i="201"/>
  <c r="AD85" i="201"/>
  <c r="AH85" i="201"/>
  <c r="AO85" i="201"/>
  <c r="AM85" i="201" s="1"/>
  <c r="AB86" i="201"/>
  <c r="AO86" i="201"/>
  <c r="AN86" i="201"/>
  <c r="AD86" i="201"/>
  <c r="AH86" i="201"/>
  <c r="AB87" i="201"/>
  <c r="AO87" i="201" s="1"/>
  <c r="AD87" i="201"/>
  <c r="AH87" i="201"/>
  <c r="AB88" i="201"/>
  <c r="AO88" i="201"/>
  <c r="AN88" i="201" s="1"/>
  <c r="AD88" i="201"/>
  <c r="AH88" i="201"/>
  <c r="AB89" i="201"/>
  <c r="AO89" i="201" s="1"/>
  <c r="AD89" i="201"/>
  <c r="AF83" i="201" s="1"/>
  <c r="AH89" i="201"/>
  <c r="AJ83" i="201" s="1"/>
  <c r="AD90" i="201"/>
  <c r="AH90" i="201"/>
  <c r="AB91" i="201"/>
  <c r="AO91" i="201" s="1"/>
  <c r="AD91" i="201"/>
  <c r="AH91" i="201"/>
  <c r="AB92" i="201"/>
  <c r="AO92" i="201" s="1"/>
  <c r="AD92" i="201"/>
  <c r="AH92" i="201"/>
  <c r="AB93" i="201"/>
  <c r="AO93" i="201" s="1"/>
  <c r="AN93" i="201" s="1"/>
  <c r="AD93" i="201"/>
  <c r="AH93" i="201"/>
  <c r="AB94" i="201"/>
  <c r="AD94" i="201"/>
  <c r="AH94" i="201"/>
  <c r="AI91" i="201"/>
  <c r="AO94" i="201"/>
  <c r="AM94" i="201" s="1"/>
  <c r="AB95" i="201"/>
  <c r="AO95" i="201"/>
  <c r="AN95" i="201" s="1"/>
  <c r="AD95" i="201"/>
  <c r="AH95" i="201"/>
  <c r="AB96" i="201"/>
  <c r="AO96" i="201" s="1"/>
  <c r="AM96" i="201" s="1"/>
  <c r="AD96" i="201"/>
  <c r="AF91" i="201" s="1"/>
  <c r="AH96" i="201"/>
  <c r="AJ91" i="201"/>
  <c r="AB97" i="201"/>
  <c r="AO97" i="201"/>
  <c r="AN97" i="201" s="1"/>
  <c r="AD97" i="201"/>
  <c r="AH97" i="201"/>
  <c r="AD98" i="201"/>
  <c r="AH98" i="201"/>
  <c r="AB99" i="201"/>
  <c r="AD99" i="201"/>
  <c r="AH99" i="201"/>
  <c r="AI99" i="201" s="1"/>
  <c r="AO99" i="201"/>
  <c r="AN99" i="201" s="1"/>
  <c r="AB100" i="201"/>
  <c r="AO100" i="201"/>
  <c r="AD100" i="201"/>
  <c r="AH100" i="201"/>
  <c r="AB101" i="201"/>
  <c r="AD101" i="201"/>
  <c r="AH101" i="201"/>
  <c r="AO101" i="201"/>
  <c r="AM101" i="201"/>
  <c r="AB102" i="201"/>
  <c r="AO102" i="201" s="1"/>
  <c r="AN102" i="201" s="1"/>
  <c r="AD102" i="201"/>
  <c r="AH102" i="201"/>
  <c r="AB103" i="201"/>
  <c r="AO103" i="201"/>
  <c r="AD103" i="201"/>
  <c r="AH103" i="201"/>
  <c r="AJ99" i="201" s="1"/>
  <c r="AB104" i="201"/>
  <c r="AD104" i="201"/>
  <c r="AF99" i="201" s="1"/>
  <c r="AH104" i="201"/>
  <c r="AO104" i="201"/>
  <c r="AN104" i="201"/>
  <c r="AB105" i="201"/>
  <c r="AO105" i="201" s="1"/>
  <c r="AD105" i="201"/>
  <c r="AH105" i="201"/>
  <c r="AD106" i="201"/>
  <c r="AH106" i="201"/>
  <c r="AB107" i="201"/>
  <c r="AD107" i="201"/>
  <c r="AH107" i="201"/>
  <c r="AO107" i="201"/>
  <c r="AN107" i="201" s="1"/>
  <c r="AM107" i="201"/>
  <c r="AB108" i="201"/>
  <c r="AD108" i="201"/>
  <c r="AH108" i="201"/>
  <c r="AM108" i="201"/>
  <c r="AO108" i="201"/>
  <c r="AN108" i="201" s="1"/>
  <c r="AB109" i="201"/>
  <c r="AO109" i="201" s="1"/>
  <c r="AN109" i="201" s="1"/>
  <c r="AD109" i="201"/>
  <c r="AH109" i="201"/>
  <c r="AB110" i="201"/>
  <c r="AD110" i="201"/>
  <c r="AH110" i="201"/>
  <c r="AI107" i="201"/>
  <c r="AO110" i="201"/>
  <c r="AM110" i="201" s="1"/>
  <c r="AB111" i="201"/>
  <c r="AO111" i="201"/>
  <c r="AD111" i="201"/>
  <c r="AH111" i="201"/>
  <c r="AJ107" i="201" s="1"/>
  <c r="AB112" i="201"/>
  <c r="AD112" i="201"/>
  <c r="AF107" i="201" s="1"/>
  <c r="AH112" i="201"/>
  <c r="AO112" i="201"/>
  <c r="AM112" i="201"/>
  <c r="AB113" i="201"/>
  <c r="AO113" i="201" s="1"/>
  <c r="AN113" i="201" s="1"/>
  <c r="AD113" i="201"/>
  <c r="AH113" i="201"/>
  <c r="AD114" i="201"/>
  <c r="AH114" i="201"/>
  <c r="AB115" i="201"/>
  <c r="AD115" i="201"/>
  <c r="AH115" i="201"/>
  <c r="AO115" i="201"/>
  <c r="AM115" i="201" s="1"/>
  <c r="AB116" i="201"/>
  <c r="AD116" i="201"/>
  <c r="AH116" i="201"/>
  <c r="AI115" i="201" s="1"/>
  <c r="AO116" i="201"/>
  <c r="AN116" i="201" s="1"/>
  <c r="AB117" i="201"/>
  <c r="AD117" i="201"/>
  <c r="AH117" i="201"/>
  <c r="AO117" i="201"/>
  <c r="AM117" i="201"/>
  <c r="AB118" i="201"/>
  <c r="AO118" i="201" s="1"/>
  <c r="AN118" i="201" s="1"/>
  <c r="AD118" i="201"/>
  <c r="AH118" i="201"/>
  <c r="AB119" i="201"/>
  <c r="AD119" i="201"/>
  <c r="AH119" i="201"/>
  <c r="AJ115" i="201" s="1"/>
  <c r="AO119" i="201"/>
  <c r="AM119" i="201" s="1"/>
  <c r="AB120" i="201"/>
  <c r="AO120" i="201"/>
  <c r="AD120" i="201"/>
  <c r="AH120" i="201"/>
  <c r="AB121" i="201"/>
  <c r="AO121" i="201" s="1"/>
  <c r="AD121" i="201"/>
  <c r="AH121" i="201"/>
  <c r="AD122" i="201"/>
  <c r="AF115" i="201" s="1"/>
  <c r="AH122" i="201"/>
  <c r="AB123" i="201"/>
  <c r="AO123" i="201" s="1"/>
  <c r="AN123" i="201" s="1"/>
  <c r="AD123" i="201"/>
  <c r="AH123" i="201"/>
  <c r="AB124" i="201"/>
  <c r="AO124" i="201" s="1"/>
  <c r="AM124" i="201" s="1"/>
  <c r="AD124" i="201"/>
  <c r="AH124" i="201"/>
  <c r="AB125" i="201"/>
  <c r="AO125" i="201" s="1"/>
  <c r="AN125" i="201" s="1"/>
  <c r="AD125" i="201"/>
  <c r="AH125" i="201"/>
  <c r="AB126" i="201"/>
  <c r="AD126" i="201"/>
  <c r="AH126" i="201"/>
  <c r="AI123" i="201" s="1"/>
  <c r="AO126" i="201"/>
  <c r="AB127" i="201"/>
  <c r="AO127" i="201"/>
  <c r="AD127" i="201"/>
  <c r="AH127" i="201"/>
  <c r="AB128" i="201"/>
  <c r="AD128" i="201"/>
  <c r="AF123" i="201" s="1"/>
  <c r="AH128" i="201"/>
  <c r="AO128" i="201"/>
  <c r="AB129" i="201"/>
  <c r="AO129" i="201" s="1"/>
  <c r="AN129" i="201" s="1"/>
  <c r="AD129" i="201"/>
  <c r="AH129" i="201"/>
  <c r="AD130" i="201"/>
  <c r="AH130" i="201"/>
  <c r="AB131" i="201"/>
  <c r="AD131" i="201"/>
  <c r="AH131" i="201"/>
  <c r="AI131" i="201" s="1"/>
  <c r="AO131" i="201"/>
  <c r="AN131" i="201" s="1"/>
  <c r="AM131" i="201"/>
  <c r="AB132" i="201"/>
  <c r="AD132" i="201"/>
  <c r="AH132" i="201"/>
  <c r="AO132" i="201"/>
  <c r="AN132" i="201" s="1"/>
  <c r="AB133" i="201"/>
  <c r="AO133" i="201"/>
  <c r="AD133" i="201"/>
  <c r="AH133" i="201"/>
  <c r="AB134" i="201"/>
  <c r="AO134" i="201"/>
  <c r="AN134" i="201" s="1"/>
  <c r="AD134" i="201"/>
  <c r="AH134" i="201"/>
  <c r="AB135" i="201"/>
  <c r="AO135" i="201" s="1"/>
  <c r="AD135" i="201"/>
  <c r="AH135" i="201"/>
  <c r="AB136" i="201"/>
  <c r="AD136" i="201"/>
  <c r="AH136" i="201"/>
  <c r="AO136" i="201"/>
  <c r="AN136" i="201" s="1"/>
  <c r="AB137" i="201"/>
  <c r="AO137" i="201"/>
  <c r="AD137" i="201"/>
  <c r="AF131" i="201" s="1"/>
  <c r="AH137" i="201"/>
  <c r="AD138" i="201"/>
  <c r="AH138" i="201"/>
  <c r="AJ131" i="201" s="1"/>
  <c r="AB139" i="201"/>
  <c r="AD139" i="201"/>
  <c r="AH139" i="201"/>
  <c r="AI139" i="201" s="1"/>
  <c r="AN139" i="201"/>
  <c r="AO139" i="201"/>
  <c r="AM139" i="201" s="1"/>
  <c r="AB140" i="201"/>
  <c r="AD140" i="201"/>
  <c r="AH140" i="201"/>
  <c r="AO140" i="201"/>
  <c r="AM140" i="201" s="1"/>
  <c r="AN140" i="201"/>
  <c r="AB141" i="201"/>
  <c r="AD141" i="201"/>
  <c r="AH141" i="201"/>
  <c r="AO141" i="201"/>
  <c r="AN141" i="201" s="1"/>
  <c r="AB142" i="201"/>
  <c r="AD142" i="201"/>
  <c r="AH142" i="201"/>
  <c r="AO142" i="201"/>
  <c r="AB143" i="201"/>
  <c r="AO143" i="201"/>
  <c r="AN143" i="201" s="1"/>
  <c r="AD143" i="201"/>
  <c r="AH143" i="201"/>
  <c r="AB144" i="201"/>
  <c r="AO144" i="201" s="1"/>
  <c r="AD144" i="201"/>
  <c r="AF139" i="201" s="1"/>
  <c r="AH144" i="201"/>
  <c r="AB145" i="201"/>
  <c r="AO145" i="201" s="1"/>
  <c r="AN145" i="201" s="1"/>
  <c r="AD145" i="201"/>
  <c r="AH145" i="201"/>
  <c r="AD146" i="201"/>
  <c r="AH146" i="201"/>
  <c r="AB147" i="201"/>
  <c r="AD147" i="201"/>
  <c r="AH147" i="201"/>
  <c r="AI147" i="201"/>
  <c r="AO147" i="201"/>
  <c r="AN147" i="201" s="1"/>
  <c r="AB148" i="201"/>
  <c r="AO148" i="201"/>
  <c r="AD148" i="201"/>
  <c r="AH148" i="201"/>
  <c r="AB149" i="201"/>
  <c r="AO149" i="201"/>
  <c r="AD149" i="201"/>
  <c r="AH149" i="201"/>
  <c r="AB150" i="201"/>
  <c r="AO150" i="201"/>
  <c r="AD150" i="201"/>
  <c r="AH150" i="201"/>
  <c r="AB151" i="201"/>
  <c r="AD151" i="201"/>
  <c r="AH151" i="201"/>
  <c r="AO151" i="201"/>
  <c r="AM151" i="201" s="1"/>
  <c r="AB152" i="201"/>
  <c r="AO152" i="201"/>
  <c r="AD152" i="201"/>
  <c r="AH152" i="201"/>
  <c r="AB153" i="201"/>
  <c r="AO153" i="201" s="1"/>
  <c r="AM153" i="201" s="1"/>
  <c r="AD153" i="201"/>
  <c r="AF147" i="201" s="1"/>
  <c r="AH153" i="201"/>
  <c r="AD154" i="201"/>
  <c r="AH154" i="201"/>
  <c r="AB155" i="201"/>
  <c r="AO155" i="201"/>
  <c r="AN155" i="201" s="1"/>
  <c r="AD155" i="201"/>
  <c r="AH155" i="201"/>
  <c r="AB156" i="201"/>
  <c r="AD156" i="201"/>
  <c r="AH156" i="201"/>
  <c r="AO156" i="201"/>
  <c r="AM156" i="201" s="1"/>
  <c r="AB157" i="201"/>
  <c r="AO157" i="201"/>
  <c r="AD157" i="201"/>
  <c r="AH157" i="201"/>
  <c r="AB158" i="201"/>
  <c r="AD158" i="201"/>
  <c r="AH158" i="201"/>
  <c r="AI155" i="201" s="1"/>
  <c r="AO158" i="201"/>
  <c r="AM158" i="201" s="1"/>
  <c r="AB159" i="201"/>
  <c r="AO159" i="201"/>
  <c r="AD159" i="201"/>
  <c r="AH159" i="201"/>
  <c r="AB160" i="201"/>
  <c r="AO160" i="201" s="1"/>
  <c r="AD160" i="201"/>
  <c r="AH160" i="201"/>
  <c r="AJ155" i="201" s="1"/>
  <c r="AB161" i="201"/>
  <c r="AD161" i="201"/>
  <c r="AF155" i="201" s="1"/>
  <c r="AH161" i="201"/>
  <c r="AO161" i="201"/>
  <c r="AN161" i="201" s="1"/>
  <c r="AD162" i="201"/>
  <c r="AH162" i="201"/>
  <c r="AB163" i="201"/>
  <c r="AD163" i="201"/>
  <c r="AH163" i="201"/>
  <c r="AO163" i="201"/>
  <c r="AN163" i="201" s="1"/>
  <c r="AB164" i="201"/>
  <c r="AO164" i="201"/>
  <c r="AD164" i="201"/>
  <c r="AH164" i="201"/>
  <c r="AB165" i="201"/>
  <c r="AD165" i="201"/>
  <c r="AH165" i="201"/>
  <c r="AI163" i="201" s="1"/>
  <c r="AO165" i="201"/>
  <c r="AM165" i="201" s="1"/>
  <c r="AB166" i="201"/>
  <c r="AO166" i="201"/>
  <c r="AD166" i="201"/>
  <c r="AH166" i="201"/>
  <c r="AB167" i="201"/>
  <c r="AO167" i="201" s="1"/>
  <c r="AM167" i="201" s="1"/>
  <c r="AD167" i="201"/>
  <c r="AH167" i="201"/>
  <c r="AB168" i="201"/>
  <c r="AO168" i="201" s="1"/>
  <c r="AD168" i="201"/>
  <c r="AH168" i="201"/>
  <c r="AJ163" i="201"/>
  <c r="AB169" i="201"/>
  <c r="AO169" i="201" s="1"/>
  <c r="AM169" i="201" s="1"/>
  <c r="AD169" i="201"/>
  <c r="AH169" i="201"/>
  <c r="AD170" i="201"/>
  <c r="AF163" i="201" s="1"/>
  <c r="AH170" i="201"/>
  <c r="F1" i="21"/>
  <c r="K12" i="21"/>
  <c r="B27" i="21"/>
  <c r="E1" i="159"/>
  <c r="G1" i="159"/>
  <c r="J1" i="159"/>
  <c r="L1" i="159"/>
  <c r="N1" i="159"/>
  <c r="Q1" i="159"/>
  <c r="S1" i="159"/>
  <c r="V1" i="159"/>
  <c r="X1" i="159"/>
  <c r="Z1" i="159"/>
  <c r="AC1" i="159"/>
  <c r="AE1" i="159"/>
  <c r="AH1" i="159"/>
  <c r="AJ1" i="159"/>
  <c r="AL1" i="159"/>
  <c r="AO1" i="159"/>
  <c r="AQ1" i="159"/>
  <c r="A2" i="158"/>
  <c r="A3" i="158"/>
  <c r="A4" i="158"/>
  <c r="A5" i="158"/>
  <c r="A6" i="158"/>
  <c r="A7" i="158"/>
  <c r="A9" i="158"/>
  <c r="A10" i="158"/>
  <c r="A11" i="158"/>
  <c r="A12" i="158"/>
  <c r="A1" i="159"/>
  <c r="D1" i="159"/>
  <c r="A2" i="159"/>
  <c r="C2" i="159"/>
  <c r="A3" i="159"/>
  <c r="C3" i="159"/>
  <c r="A4" i="159"/>
  <c r="C4" i="159"/>
  <c r="A5" i="159"/>
  <c r="C5" i="159"/>
  <c r="A6" i="159"/>
  <c r="C6" i="159"/>
  <c r="A7" i="159"/>
  <c r="C7" i="159"/>
  <c r="C8" i="159"/>
  <c r="A9" i="159"/>
  <c r="C9" i="159"/>
  <c r="A10" i="159"/>
  <c r="C10" i="159"/>
  <c r="A11" i="159"/>
  <c r="C11" i="159"/>
  <c r="A12" i="159"/>
  <c r="C12" i="159"/>
  <c r="C13" i="159"/>
  <c r="B8" i="18"/>
  <c r="C8" i="18"/>
  <c r="D8" i="18"/>
  <c r="E8" i="18"/>
  <c r="F8" i="18"/>
  <c r="G8" i="18"/>
  <c r="BJ9" i="18"/>
  <c r="A8" i="158"/>
  <c r="BK9" i="18"/>
  <c r="B14" i="18"/>
  <c r="C14" i="18"/>
  <c r="D14" i="18"/>
  <c r="E14" i="18"/>
  <c r="F14" i="18"/>
  <c r="G14" i="18"/>
  <c r="S14" i="18"/>
  <c r="B20" i="18"/>
  <c r="C20" i="18"/>
  <c r="D20" i="18"/>
  <c r="E20" i="18"/>
  <c r="F20" i="18"/>
  <c r="G20" i="18"/>
  <c r="S20" i="18"/>
  <c r="AI20" i="18"/>
  <c r="B26" i="18"/>
  <c r="C26" i="18"/>
  <c r="D26" i="18"/>
  <c r="E26" i="18"/>
  <c r="O26" i="18" s="1"/>
  <c r="F26" i="18"/>
  <c r="G26" i="18"/>
  <c r="K26" i="18"/>
  <c r="B32" i="18"/>
  <c r="C32" i="18"/>
  <c r="AA32" i="18" s="1"/>
  <c r="D32" i="18"/>
  <c r="E32" i="18"/>
  <c r="F32" i="18"/>
  <c r="G32" i="18"/>
  <c r="B38" i="18"/>
  <c r="K38" i="18" s="1"/>
  <c r="C38" i="18"/>
  <c r="D38" i="18"/>
  <c r="E38" i="18"/>
  <c r="F38" i="18"/>
  <c r="G38" i="18"/>
  <c r="W38" i="18"/>
  <c r="K44" i="18"/>
  <c r="O44" i="18"/>
  <c r="S44" i="18"/>
  <c r="W44" i="18"/>
  <c r="AA44" i="18"/>
  <c r="AE44" i="18"/>
  <c r="AI44" i="18"/>
  <c r="B15" i="63"/>
  <c r="C15" i="63"/>
  <c r="D15" i="63"/>
  <c r="E15" i="63"/>
  <c r="F15" i="63"/>
  <c r="G15" i="63"/>
  <c r="H15" i="63"/>
  <c r="B17" i="63"/>
  <c r="C17" i="63"/>
  <c r="D17" i="63"/>
  <c r="E17" i="63"/>
  <c r="F17" i="63"/>
  <c r="G17" i="63"/>
  <c r="H17" i="63"/>
  <c r="B19" i="63"/>
  <c r="C19" i="63"/>
  <c r="D19" i="63"/>
  <c r="E19" i="63"/>
  <c r="F19" i="63"/>
  <c r="G19" i="63"/>
  <c r="H19" i="63"/>
  <c r="B21" i="63"/>
  <c r="C21" i="63"/>
  <c r="D21" i="63"/>
  <c r="E21" i="63"/>
  <c r="F21" i="63"/>
  <c r="G21" i="63"/>
  <c r="H21" i="63"/>
  <c r="B23" i="63"/>
  <c r="C23" i="63"/>
  <c r="D23" i="63"/>
  <c r="E23" i="63"/>
  <c r="F23" i="63"/>
  <c r="G23" i="63"/>
  <c r="H23" i="63"/>
  <c r="B25" i="63"/>
  <c r="C25" i="63"/>
  <c r="D25" i="63"/>
  <c r="E25" i="63"/>
  <c r="F25" i="63"/>
  <c r="G25" i="63"/>
  <c r="H25" i="63"/>
  <c r="B27" i="63"/>
  <c r="C27" i="63"/>
  <c r="D27" i="63"/>
  <c r="E27" i="63"/>
  <c r="F27" i="63"/>
  <c r="G27" i="63"/>
  <c r="H27" i="63"/>
  <c r="B29" i="63"/>
  <c r="C29" i="63"/>
  <c r="D29" i="63"/>
  <c r="E29" i="63"/>
  <c r="F29" i="63"/>
  <c r="G29" i="63"/>
  <c r="H29" i="63"/>
  <c r="B31" i="63"/>
  <c r="C31" i="63"/>
  <c r="D31" i="63"/>
  <c r="E31" i="63"/>
  <c r="F31" i="63"/>
  <c r="G31" i="63"/>
  <c r="H31" i="63"/>
  <c r="B33" i="63"/>
  <c r="C33" i="63"/>
  <c r="D33" i="63"/>
  <c r="E33" i="63"/>
  <c r="F33" i="63"/>
  <c r="G33" i="63"/>
  <c r="H33" i="63"/>
  <c r="B35" i="63"/>
  <c r="C35" i="63"/>
  <c r="D35" i="63"/>
  <c r="E35" i="63"/>
  <c r="F35" i="63"/>
  <c r="G35" i="63"/>
  <c r="H35" i="63"/>
  <c r="B37" i="63"/>
  <c r="C37" i="63"/>
  <c r="D37" i="63"/>
  <c r="E37" i="63"/>
  <c r="F37" i="63"/>
  <c r="G37" i="63"/>
  <c r="H37" i="63"/>
  <c r="B39" i="63"/>
  <c r="C39" i="63"/>
  <c r="D39" i="63"/>
  <c r="E39" i="63"/>
  <c r="F39" i="63"/>
  <c r="G39" i="63"/>
  <c r="H39" i="63"/>
  <c r="B41" i="63"/>
  <c r="C41" i="63"/>
  <c r="D41" i="63"/>
  <c r="E41" i="63"/>
  <c r="F41" i="63"/>
  <c r="G41" i="63"/>
  <c r="H41" i="63"/>
  <c r="B43" i="63"/>
  <c r="C43" i="63"/>
  <c r="D43" i="63"/>
  <c r="E43" i="63"/>
  <c r="F43" i="63"/>
  <c r="G43" i="63"/>
  <c r="H43" i="63"/>
  <c r="B45" i="63"/>
  <c r="C45" i="63"/>
  <c r="D45" i="63"/>
  <c r="E45" i="63"/>
  <c r="F45" i="63"/>
  <c r="G45" i="63"/>
  <c r="H45" i="63"/>
  <c r="B47" i="63"/>
  <c r="C47" i="63"/>
  <c r="D47" i="63"/>
  <c r="E47" i="63"/>
  <c r="F47" i="63"/>
  <c r="G47" i="63"/>
  <c r="H47" i="63"/>
  <c r="B49" i="63"/>
  <c r="C49" i="63"/>
  <c r="D49" i="63"/>
  <c r="E49" i="63"/>
  <c r="F49" i="63"/>
  <c r="G49" i="63"/>
  <c r="H49" i="63"/>
  <c r="B51" i="63"/>
  <c r="C51" i="63"/>
  <c r="D51" i="63"/>
  <c r="E51" i="63"/>
  <c r="F51" i="63"/>
  <c r="G51" i="63"/>
  <c r="H51" i="63"/>
  <c r="B53" i="63"/>
  <c r="C53" i="63"/>
  <c r="D53" i="63"/>
  <c r="E53" i="63"/>
  <c r="F53" i="63"/>
  <c r="G53" i="63"/>
  <c r="H53" i="63"/>
  <c r="B55" i="63"/>
  <c r="C55" i="63"/>
  <c r="D55" i="63"/>
  <c r="E55" i="63"/>
  <c r="F55" i="63"/>
  <c r="G55" i="63"/>
  <c r="H55" i="63"/>
  <c r="B57" i="63"/>
  <c r="C57" i="63"/>
  <c r="D57" i="63"/>
  <c r="E57" i="63"/>
  <c r="F57" i="63"/>
  <c r="G57" i="63"/>
  <c r="H57" i="63"/>
  <c r="B59" i="63"/>
  <c r="C59" i="63"/>
  <c r="D59" i="63"/>
  <c r="E59" i="63"/>
  <c r="F59" i="63"/>
  <c r="G59" i="63"/>
  <c r="H59" i="63"/>
  <c r="B61" i="63"/>
  <c r="C61" i="63"/>
  <c r="D61" i="63"/>
  <c r="E61" i="63"/>
  <c r="F61" i="63"/>
  <c r="G61" i="63"/>
  <c r="H61" i="63"/>
  <c r="B63" i="63"/>
  <c r="C63" i="63"/>
  <c r="D63" i="63"/>
  <c r="E63" i="63"/>
  <c r="F63" i="63"/>
  <c r="G63" i="63"/>
  <c r="H63" i="63"/>
  <c r="B65" i="63"/>
  <c r="C65" i="63"/>
  <c r="D65" i="63"/>
  <c r="E65" i="63"/>
  <c r="F65" i="63"/>
  <c r="G65" i="63"/>
  <c r="H65" i="63"/>
  <c r="B67" i="63"/>
  <c r="C67" i="63"/>
  <c r="D67" i="63"/>
  <c r="E67" i="63"/>
  <c r="F67" i="63"/>
  <c r="G67" i="63"/>
  <c r="H67" i="63"/>
  <c r="B69" i="63"/>
  <c r="C69" i="63"/>
  <c r="D69" i="63"/>
  <c r="E69" i="63"/>
  <c r="F69" i="63"/>
  <c r="G69" i="63"/>
  <c r="H69" i="63"/>
  <c r="B71" i="63"/>
  <c r="C71" i="63"/>
  <c r="D71" i="63"/>
  <c r="E71" i="63"/>
  <c r="F71" i="63"/>
  <c r="G71" i="63"/>
  <c r="H71" i="63"/>
  <c r="B73" i="63"/>
  <c r="C73" i="63"/>
  <c r="D73" i="63"/>
  <c r="E73" i="63"/>
  <c r="F73" i="63"/>
  <c r="G73" i="63"/>
  <c r="H73" i="63"/>
  <c r="B75" i="63"/>
  <c r="C75" i="63"/>
  <c r="D75" i="63"/>
  <c r="E75" i="63"/>
  <c r="F75" i="63"/>
  <c r="G75" i="63"/>
  <c r="H75" i="63"/>
  <c r="B77" i="63"/>
  <c r="C77" i="63"/>
  <c r="D77" i="63"/>
  <c r="E77" i="63"/>
  <c r="F77" i="63"/>
  <c r="G77" i="63"/>
  <c r="H77" i="63"/>
  <c r="B79" i="63"/>
  <c r="C79" i="63"/>
  <c r="D79" i="63"/>
  <c r="E79" i="63"/>
  <c r="F79" i="63"/>
  <c r="G79" i="63"/>
  <c r="H79" i="63"/>
  <c r="B81" i="63"/>
  <c r="C81" i="63"/>
  <c r="D81" i="63"/>
  <c r="E81" i="63"/>
  <c r="F81" i="63"/>
  <c r="G81" i="63"/>
  <c r="H81" i="63"/>
  <c r="B83" i="63"/>
  <c r="C83" i="63"/>
  <c r="D83" i="63"/>
  <c r="E83" i="63"/>
  <c r="F83" i="63"/>
  <c r="G83" i="63"/>
  <c r="H83" i="63"/>
  <c r="B2" i="63"/>
  <c r="D2" i="205"/>
  <c r="C2" i="63"/>
  <c r="F2" i="205"/>
  <c r="D2" i="63"/>
  <c r="H2" i="205"/>
  <c r="E2" i="63"/>
  <c r="J2" i="205"/>
  <c r="F2" i="63"/>
  <c r="L2" i="205"/>
  <c r="G2" i="63"/>
  <c r="N2" i="205"/>
  <c r="H2" i="63"/>
  <c r="B3" i="63"/>
  <c r="D3" i="205"/>
  <c r="C3" i="63" s="1"/>
  <c r="F3" i="205"/>
  <c r="D3" i="63" s="1"/>
  <c r="H3" i="205"/>
  <c r="E3" i="63" s="1"/>
  <c r="J3" i="205"/>
  <c r="F3" i="63" s="1"/>
  <c r="L3" i="205"/>
  <c r="G3" i="63" s="1"/>
  <c r="N3" i="205"/>
  <c r="H3" i="63" s="1"/>
  <c r="B4" i="63"/>
  <c r="D4" i="205"/>
  <c r="C4" i="63"/>
  <c r="F4" i="205"/>
  <c r="D4" i="63"/>
  <c r="H4" i="205"/>
  <c r="E4" i="63"/>
  <c r="J4" i="205"/>
  <c r="F4" i="63"/>
  <c r="L4" i="205"/>
  <c r="G4" i="63"/>
  <c r="N4" i="205"/>
  <c r="H4" i="63"/>
  <c r="B5" i="63"/>
  <c r="D5" i="205"/>
  <c r="C5" i="63" s="1"/>
  <c r="F5" i="205"/>
  <c r="D5" i="63" s="1"/>
  <c r="H5" i="205"/>
  <c r="E5" i="63" s="1"/>
  <c r="J5" i="205"/>
  <c r="F5" i="63" s="1"/>
  <c r="L5" i="205"/>
  <c r="G5" i="63" s="1"/>
  <c r="N5" i="205"/>
  <c r="H5" i="63" s="1"/>
  <c r="B6" i="63"/>
  <c r="D6" i="205"/>
  <c r="C6" i="63"/>
  <c r="F6" i="205"/>
  <c r="D6" i="63"/>
  <c r="H6" i="205"/>
  <c r="E6" i="63"/>
  <c r="J6" i="205"/>
  <c r="F6" i="63"/>
  <c r="L6" i="205"/>
  <c r="G6" i="63"/>
  <c r="N6" i="205"/>
  <c r="H6" i="63"/>
  <c r="B8" i="205"/>
  <c r="B8" i="63"/>
  <c r="D8" i="205"/>
  <c r="C8" i="63"/>
  <c r="F8" i="205"/>
  <c r="D8" i="63"/>
  <c r="H8" i="205"/>
  <c r="E8" i="63"/>
  <c r="J8" i="205"/>
  <c r="F8" i="63"/>
  <c r="L8" i="205"/>
  <c r="G8" i="63"/>
  <c r="N8" i="205"/>
  <c r="H8" i="63"/>
  <c r="B9" i="205"/>
  <c r="B9" i="63"/>
  <c r="D9" i="205"/>
  <c r="C9" i="63"/>
  <c r="F9" i="205"/>
  <c r="D9" i="63"/>
  <c r="H9" i="205"/>
  <c r="E9" i="63"/>
  <c r="J9" i="205"/>
  <c r="F9" i="63"/>
  <c r="L9" i="205"/>
  <c r="G9" i="63"/>
  <c r="N9" i="205"/>
  <c r="H9" i="63"/>
  <c r="B10" i="205"/>
  <c r="B10" i="63"/>
  <c r="D10" i="205"/>
  <c r="C10" i="63"/>
  <c r="F10" i="205"/>
  <c r="D10" i="63"/>
  <c r="H10" i="205"/>
  <c r="E10" i="63"/>
  <c r="J10" i="205"/>
  <c r="F10" i="63"/>
  <c r="L10" i="205"/>
  <c r="G10" i="63"/>
  <c r="N10" i="205"/>
  <c r="H10" i="63"/>
  <c r="B11" i="205"/>
  <c r="B11" i="63"/>
  <c r="D11" i="205"/>
  <c r="C11" i="63"/>
  <c r="F11" i="205"/>
  <c r="D11" i="63"/>
  <c r="H11" i="205"/>
  <c r="E11" i="63"/>
  <c r="J11" i="205"/>
  <c r="F11" i="63"/>
  <c r="L11" i="205"/>
  <c r="G11" i="63"/>
  <c r="N11" i="205"/>
  <c r="H11" i="63"/>
  <c r="B12" i="205"/>
  <c r="B12" i="63"/>
  <c r="D12" i="205"/>
  <c r="C12" i="63"/>
  <c r="F12" i="205"/>
  <c r="D12" i="63"/>
  <c r="H12" i="205"/>
  <c r="E12" i="63"/>
  <c r="J12" i="205"/>
  <c r="F12" i="63"/>
  <c r="L12" i="205"/>
  <c r="G12" i="63"/>
  <c r="N12" i="205"/>
  <c r="H12" i="63"/>
  <c r="AC1" i="28"/>
  <c r="AC2" i="28"/>
  <c r="C3" i="28"/>
  <c r="D3" i="28"/>
  <c r="E3" i="28"/>
  <c r="F3" i="28"/>
  <c r="G3" i="28"/>
  <c r="H3" i="28"/>
  <c r="AC3" i="28"/>
  <c r="C4" i="28"/>
  <c r="D4" i="28"/>
  <c r="E4" i="28"/>
  <c r="F4" i="28"/>
  <c r="G4" i="28"/>
  <c r="H4" i="28"/>
  <c r="AC4" i="28"/>
  <c r="C5" i="28"/>
  <c r="D5" i="28"/>
  <c r="E5" i="28"/>
  <c r="F5" i="28"/>
  <c r="G5" i="28"/>
  <c r="H5" i="28"/>
  <c r="AC5" i="28"/>
  <c r="C6" i="28"/>
  <c r="D6" i="28"/>
  <c r="E6" i="28"/>
  <c r="F6" i="28"/>
  <c r="G6" i="28"/>
  <c r="H6" i="28"/>
  <c r="AC6" i="28"/>
  <c r="C7" i="28"/>
  <c r="D7" i="28"/>
  <c r="E7" i="28"/>
  <c r="F7" i="28"/>
  <c r="G7" i="28"/>
  <c r="H7" i="28"/>
  <c r="AC7" i="28"/>
  <c r="C8" i="28"/>
  <c r="D8" i="28"/>
  <c r="E8" i="28"/>
  <c r="F8" i="28"/>
  <c r="G8" i="28"/>
  <c r="H8" i="28"/>
  <c r="AC8" i="28"/>
  <c r="C9" i="28"/>
  <c r="D9" i="28"/>
  <c r="E9" i="28"/>
  <c r="F9" i="28"/>
  <c r="G9" i="28"/>
  <c r="H9" i="28"/>
  <c r="AC9" i="28"/>
  <c r="C10" i="28"/>
  <c r="D10" i="28"/>
  <c r="E10" i="28"/>
  <c r="F10" i="28"/>
  <c r="G10" i="28"/>
  <c r="H10" i="28"/>
  <c r="AC10" i="28"/>
  <c r="C11" i="28"/>
  <c r="D11" i="28"/>
  <c r="E11" i="28"/>
  <c r="F11" i="28"/>
  <c r="G11" i="28"/>
  <c r="H11" i="28"/>
  <c r="AC11" i="28"/>
  <c r="C12" i="28"/>
  <c r="D12" i="28"/>
  <c r="E12" i="28"/>
  <c r="F12" i="28"/>
  <c r="G12" i="28"/>
  <c r="H12" i="28"/>
  <c r="AC12" i="28"/>
  <c r="C13" i="28"/>
  <c r="D13" i="28"/>
  <c r="E13" i="28"/>
  <c r="F13" i="28"/>
  <c r="G13" i="28"/>
  <c r="H13" i="28"/>
  <c r="C14" i="28"/>
  <c r="D14" i="28"/>
  <c r="E14" i="28"/>
  <c r="F14" i="28"/>
  <c r="G14" i="28"/>
  <c r="H14" i="28"/>
  <c r="C15" i="28"/>
  <c r="D15" i="28"/>
  <c r="E15" i="28"/>
  <c r="F15" i="28"/>
  <c r="G15" i="28"/>
  <c r="H15" i="28"/>
  <c r="C16" i="28"/>
  <c r="D16" i="28"/>
  <c r="E16" i="28"/>
  <c r="F16" i="28"/>
  <c r="G16" i="28"/>
  <c r="H16" i="28"/>
  <c r="C17" i="28"/>
  <c r="D17" i="28"/>
  <c r="E17" i="28"/>
  <c r="F17" i="28"/>
  <c r="G17" i="28"/>
  <c r="H17" i="28"/>
  <c r="C18" i="28"/>
  <c r="D18" i="28"/>
  <c r="E18" i="28"/>
  <c r="F18" i="28"/>
  <c r="G18" i="28"/>
  <c r="H18" i="28"/>
  <c r="C19" i="28"/>
  <c r="D19" i="28"/>
  <c r="E19" i="28"/>
  <c r="F19" i="28"/>
  <c r="G19" i="28"/>
  <c r="H19" i="28"/>
  <c r="C20" i="28"/>
  <c r="D20" i="28"/>
  <c r="E20" i="28"/>
  <c r="F20" i="28"/>
  <c r="G20" i="28"/>
  <c r="H20" i="28"/>
  <c r="C21" i="28"/>
  <c r="D21" i="28"/>
  <c r="E21" i="28"/>
  <c r="F21" i="28"/>
  <c r="G21" i="28"/>
  <c r="H21" i="28"/>
  <c r="C22" i="28"/>
  <c r="D22" i="28"/>
  <c r="E22" i="28"/>
  <c r="F22" i="28"/>
  <c r="G22" i="28"/>
  <c r="H22" i="28"/>
  <c r="C23" i="28"/>
  <c r="D23" i="28"/>
  <c r="E23" i="28"/>
  <c r="F23" i="28"/>
  <c r="G23" i="28"/>
  <c r="H23" i="28"/>
  <c r="C24" i="28"/>
  <c r="D24" i="28"/>
  <c r="E24" i="28"/>
  <c r="F24" i="28"/>
  <c r="G24" i="28"/>
  <c r="H24" i="28"/>
  <c r="C25" i="28"/>
  <c r="D25" i="28"/>
  <c r="E25" i="28"/>
  <c r="F25" i="28"/>
  <c r="G25" i="28"/>
  <c r="H25" i="28"/>
  <c r="C26" i="28"/>
  <c r="D26" i="28"/>
  <c r="E26" i="28"/>
  <c r="F26" i="28"/>
  <c r="G26" i="28"/>
  <c r="H26" i="28"/>
  <c r="C27" i="28"/>
  <c r="D27" i="28"/>
  <c r="E27" i="28"/>
  <c r="F27" i="28"/>
  <c r="G27" i="28"/>
  <c r="H27" i="28"/>
  <c r="C28" i="28"/>
  <c r="D28" i="28"/>
  <c r="E28" i="28"/>
  <c r="F28" i="28"/>
  <c r="G28" i="28"/>
  <c r="H28" i="28"/>
  <c r="C29" i="28"/>
  <c r="D29" i="28"/>
  <c r="E29" i="28"/>
  <c r="F29" i="28"/>
  <c r="G29" i="28"/>
  <c r="H29" i="28"/>
  <c r="C30" i="28"/>
  <c r="D30" i="28"/>
  <c r="E30" i="28"/>
  <c r="F30" i="28"/>
  <c r="G30" i="28"/>
  <c r="H30" i="28"/>
  <c r="C31" i="28"/>
  <c r="D31" i="28"/>
  <c r="E31" i="28"/>
  <c r="F31" i="28"/>
  <c r="G31" i="28"/>
  <c r="H31" i="28"/>
  <c r="C32" i="28"/>
  <c r="D32" i="28"/>
  <c r="E32" i="28"/>
  <c r="F32" i="28"/>
  <c r="G32" i="28"/>
  <c r="H32" i="28"/>
  <c r="C33" i="28"/>
  <c r="D33" i="28"/>
  <c r="E33" i="28"/>
  <c r="F33" i="28"/>
  <c r="G33" i="28"/>
  <c r="H33" i="28"/>
  <c r="C34" i="28"/>
  <c r="D34" i="28"/>
  <c r="E34" i="28"/>
  <c r="F34" i="28"/>
  <c r="G34" i="28"/>
  <c r="H34" i="28"/>
  <c r="C35" i="28"/>
  <c r="D35" i="28"/>
  <c r="E35" i="28"/>
  <c r="F35" i="28"/>
  <c r="G35" i="28"/>
  <c r="H35" i="28"/>
  <c r="C36" i="28"/>
  <c r="D36" i="28"/>
  <c r="E36" i="28"/>
  <c r="F36" i="28"/>
  <c r="G36" i="28"/>
  <c r="H36" i="28"/>
  <c r="C37" i="28"/>
  <c r="D37" i="28"/>
  <c r="E37" i="28"/>
  <c r="F37" i="28"/>
  <c r="G37" i="28"/>
  <c r="H37" i="28"/>
  <c r="C38" i="28"/>
  <c r="D38" i="28"/>
  <c r="E38" i="28"/>
  <c r="F38" i="28"/>
  <c r="G38" i="28"/>
  <c r="H38" i="28"/>
  <c r="C39" i="28"/>
  <c r="D39" i="28"/>
  <c r="E39" i="28"/>
  <c r="F39" i="28"/>
  <c r="G39" i="28"/>
  <c r="H39" i="28"/>
  <c r="C40" i="28"/>
  <c r="D40" i="28"/>
  <c r="E40" i="28"/>
  <c r="F40" i="28"/>
  <c r="G40" i="28"/>
  <c r="H40" i="28"/>
  <c r="C41" i="28"/>
  <c r="D41" i="28"/>
  <c r="E41" i="28"/>
  <c r="F41" i="28"/>
  <c r="G41" i="28"/>
  <c r="H41" i="28"/>
  <c r="C42" i="28"/>
  <c r="D42" i="28"/>
  <c r="E42" i="28"/>
  <c r="F42" i="28"/>
  <c r="G42" i="28"/>
  <c r="H42" i="28"/>
  <c r="C43" i="28"/>
  <c r="D43" i="28"/>
  <c r="E43" i="28"/>
  <c r="F43" i="28"/>
  <c r="G43" i="28"/>
  <c r="H43" i="28"/>
  <c r="C44" i="28"/>
  <c r="D44" i="28"/>
  <c r="E44" i="28"/>
  <c r="F44" i="28"/>
  <c r="G44" i="28"/>
  <c r="H44" i="28"/>
  <c r="C45" i="28"/>
  <c r="D45" i="28"/>
  <c r="E45" i="28"/>
  <c r="F45" i="28"/>
  <c r="G45" i="28"/>
  <c r="H45" i="28"/>
  <c r="C46" i="28"/>
  <c r="D46" i="28"/>
  <c r="E46" i="28"/>
  <c r="F46" i="28"/>
  <c r="G46" i="28"/>
  <c r="H46" i="28"/>
  <c r="C47" i="28"/>
  <c r="D47" i="28"/>
  <c r="E47" i="28"/>
  <c r="F47" i="28"/>
  <c r="G47" i="28"/>
  <c r="H47" i="28"/>
  <c r="C48" i="28"/>
  <c r="D48" i="28"/>
  <c r="E48" i="28"/>
  <c r="F48" i="28"/>
  <c r="G48" i="28"/>
  <c r="H48" i="28"/>
  <c r="C49" i="28"/>
  <c r="D49" i="28"/>
  <c r="E49" i="28"/>
  <c r="F49" i="28"/>
  <c r="G49" i="28"/>
  <c r="H49" i="28"/>
  <c r="C50" i="28"/>
  <c r="D50" i="28"/>
  <c r="E50" i="28"/>
  <c r="F50" i="28"/>
  <c r="G50" i="28"/>
  <c r="H50" i="28"/>
  <c r="C51" i="28"/>
  <c r="D51" i="28"/>
  <c r="E51" i="28"/>
  <c r="F51" i="28"/>
  <c r="G51" i="28"/>
  <c r="H51" i="28"/>
  <c r="C52" i="28"/>
  <c r="D52" i="28"/>
  <c r="E52" i="28"/>
  <c r="F52" i="28"/>
  <c r="G52" i="28"/>
  <c r="H52" i="28"/>
  <c r="C53" i="28"/>
  <c r="D53" i="28"/>
  <c r="E53" i="28"/>
  <c r="F53" i="28"/>
  <c r="G53" i="28"/>
  <c r="H53" i="28"/>
  <c r="C54" i="28"/>
  <c r="D54" i="28"/>
  <c r="E54" i="28"/>
  <c r="F54" i="28"/>
  <c r="G54" i="28"/>
  <c r="H54" i="28"/>
  <c r="C55" i="28"/>
  <c r="D55" i="28"/>
  <c r="E55" i="28"/>
  <c r="F55" i="28"/>
  <c r="G55" i="28"/>
  <c r="H55" i="28"/>
  <c r="C56" i="28"/>
  <c r="D56" i="28"/>
  <c r="E56" i="28"/>
  <c r="F56" i="28"/>
  <c r="G56" i="28"/>
  <c r="H56" i="28"/>
  <c r="C57" i="28"/>
  <c r="D57" i="28"/>
  <c r="E57" i="28"/>
  <c r="F57" i="28"/>
  <c r="G57" i="28"/>
  <c r="H57" i="28"/>
  <c r="C58" i="28"/>
  <c r="D58" i="28"/>
  <c r="E58" i="28"/>
  <c r="F58" i="28"/>
  <c r="G58" i="28"/>
  <c r="H58" i="28"/>
  <c r="C59" i="28"/>
  <c r="D59" i="28"/>
  <c r="E59" i="28"/>
  <c r="F59" i="28"/>
  <c r="G59" i="28"/>
  <c r="H59" i="28"/>
  <c r="C60" i="28"/>
  <c r="D60" i="28"/>
  <c r="E60" i="28"/>
  <c r="F60" i="28"/>
  <c r="G60" i="28"/>
  <c r="H60" i="28"/>
  <c r="C61" i="28"/>
  <c r="D61" i="28"/>
  <c r="E61" i="28"/>
  <c r="F61" i="28"/>
  <c r="G61" i="28"/>
  <c r="H61" i="28"/>
  <c r="C62" i="28"/>
  <c r="D62" i="28"/>
  <c r="E62" i="28"/>
  <c r="F62" i="28"/>
  <c r="G62" i="28"/>
  <c r="H62" i="28"/>
  <c r="C63" i="28"/>
  <c r="D63" i="28"/>
  <c r="E63" i="28"/>
  <c r="F63" i="28"/>
  <c r="G63" i="28"/>
  <c r="H63" i="28"/>
  <c r="C64" i="28"/>
  <c r="D64" i="28"/>
  <c r="E64" i="28"/>
  <c r="F64" i="28"/>
  <c r="G64" i="28"/>
  <c r="H64" i="28"/>
  <c r="C65" i="28"/>
  <c r="D65" i="28"/>
  <c r="E65" i="28"/>
  <c r="F65" i="28"/>
  <c r="G65" i="28"/>
  <c r="H65" i="28"/>
  <c r="C66" i="28"/>
  <c r="D66" i="28"/>
  <c r="E66" i="28"/>
  <c r="F66" i="28"/>
  <c r="G66" i="28"/>
  <c r="H66" i="28"/>
  <c r="C67" i="28"/>
  <c r="D67" i="28"/>
  <c r="E67" i="28"/>
  <c r="F67" i="28"/>
  <c r="G67" i="28"/>
  <c r="H67" i="28"/>
  <c r="C68" i="28"/>
  <c r="D68" i="28"/>
  <c r="E68" i="28"/>
  <c r="F68" i="28"/>
  <c r="G68" i="28"/>
  <c r="H68" i="28"/>
  <c r="C69" i="28"/>
  <c r="D69" i="28"/>
  <c r="E69" i="28"/>
  <c r="F69" i="28"/>
  <c r="G69" i="28"/>
  <c r="H69" i="28"/>
  <c r="C70" i="28"/>
  <c r="D70" i="28"/>
  <c r="E70" i="28"/>
  <c r="F70" i="28"/>
  <c r="G70" i="28"/>
  <c r="H70" i="28"/>
  <c r="C71" i="28"/>
  <c r="D71" i="28"/>
  <c r="E71" i="28"/>
  <c r="F71" i="28"/>
  <c r="G71" i="28"/>
  <c r="H71" i="28"/>
  <c r="C72" i="28"/>
  <c r="D72" i="28"/>
  <c r="E72" i="28"/>
  <c r="F72" i="28"/>
  <c r="G72" i="28"/>
  <c r="H72" i="28"/>
  <c r="C73" i="28"/>
  <c r="D73" i="28"/>
  <c r="E73" i="28"/>
  <c r="F73" i="28"/>
  <c r="G73" i="28"/>
  <c r="H73" i="28"/>
  <c r="C74" i="28"/>
  <c r="D74" i="28"/>
  <c r="E74" i="28"/>
  <c r="F74" i="28"/>
  <c r="G74" i="28"/>
  <c r="H74" i="28"/>
  <c r="C75" i="28"/>
  <c r="D75" i="28"/>
  <c r="E75" i="28"/>
  <c r="F75" i="28"/>
  <c r="G75" i="28"/>
  <c r="H75" i="28"/>
  <c r="C76" i="28"/>
  <c r="D76" i="28"/>
  <c r="E76" i="28"/>
  <c r="F76" i="28"/>
  <c r="G76" i="28"/>
  <c r="H76" i="28"/>
  <c r="C77" i="28"/>
  <c r="D77" i="28"/>
  <c r="E77" i="28"/>
  <c r="F77" i="28"/>
  <c r="G77" i="28"/>
  <c r="H77" i="28"/>
  <c r="C78" i="28"/>
  <c r="D78" i="28"/>
  <c r="E78" i="28"/>
  <c r="F78" i="28"/>
  <c r="G78" i="28"/>
  <c r="H78" i="28"/>
  <c r="C79" i="28"/>
  <c r="D79" i="28"/>
  <c r="E79" i="28"/>
  <c r="F79" i="28"/>
  <c r="G79" i="28"/>
  <c r="H79" i="28"/>
  <c r="C80" i="28"/>
  <c r="D80" i="28"/>
  <c r="E80" i="28"/>
  <c r="F80" i="28"/>
  <c r="G80" i="28"/>
  <c r="H80" i="28"/>
  <c r="C81" i="28"/>
  <c r="D81" i="28"/>
  <c r="E81" i="28"/>
  <c r="F81" i="28"/>
  <c r="G81" i="28"/>
  <c r="H81" i="28"/>
  <c r="C82" i="28"/>
  <c r="D82" i="28"/>
  <c r="E82" i="28"/>
  <c r="F82" i="28"/>
  <c r="G82" i="28"/>
  <c r="H82" i="28"/>
  <c r="C83" i="28"/>
  <c r="D83" i="28"/>
  <c r="E83" i="28"/>
  <c r="F83" i="28"/>
  <c r="G83" i="28"/>
  <c r="H83" i="28"/>
  <c r="C84" i="28"/>
  <c r="D84" i="28"/>
  <c r="E84" i="28"/>
  <c r="F84" i="28"/>
  <c r="G84" i="28"/>
  <c r="H84" i="28"/>
  <c r="C85" i="28"/>
  <c r="D85" i="28"/>
  <c r="E85" i="28"/>
  <c r="F85" i="28"/>
  <c r="G85" i="28"/>
  <c r="H85" i="28"/>
  <c r="C86" i="28"/>
  <c r="D86" i="28"/>
  <c r="E86" i="28"/>
  <c r="F86" i="28"/>
  <c r="G86" i="28"/>
  <c r="H86" i="28"/>
  <c r="C87" i="28"/>
  <c r="D87" i="28"/>
  <c r="E87" i="28"/>
  <c r="F87" i="28"/>
  <c r="G87" i="28"/>
  <c r="H87" i="28"/>
  <c r="C88" i="28"/>
  <c r="D88" i="28"/>
  <c r="E88" i="28"/>
  <c r="F88" i="28"/>
  <c r="G88" i="28"/>
  <c r="H88" i="28"/>
  <c r="C89" i="28"/>
  <c r="D89" i="28"/>
  <c r="E89" i="28"/>
  <c r="F89" i="28"/>
  <c r="G89" i="28"/>
  <c r="H89" i="28"/>
  <c r="C90" i="28"/>
  <c r="D90" i="28"/>
  <c r="E90" i="28"/>
  <c r="F90" i="28"/>
  <c r="G90" i="28"/>
  <c r="H90" i="28"/>
  <c r="C91" i="28"/>
  <c r="D91" i="28"/>
  <c r="E91" i="28"/>
  <c r="F91" i="28"/>
  <c r="G91" i="28"/>
  <c r="H91" i="28"/>
  <c r="C92" i="28"/>
  <c r="D92" i="28"/>
  <c r="E92" i="28"/>
  <c r="F92" i="28"/>
  <c r="G92" i="28"/>
  <c r="H92" i="28"/>
  <c r="C93" i="28"/>
  <c r="D93" i="28"/>
  <c r="E93" i="28"/>
  <c r="F93" i="28"/>
  <c r="G93" i="28"/>
  <c r="H93" i="28"/>
  <c r="C94" i="28"/>
  <c r="D94" i="28"/>
  <c r="E94" i="28"/>
  <c r="F94" i="28"/>
  <c r="G94" i="28"/>
  <c r="H94" i="28"/>
  <c r="C95" i="28"/>
  <c r="D95" i="28"/>
  <c r="E95" i="28"/>
  <c r="F95" i="28"/>
  <c r="G95" i="28"/>
  <c r="H95" i="28"/>
  <c r="C96" i="28"/>
  <c r="D96" i="28"/>
  <c r="E96" i="28"/>
  <c r="F96" i="28"/>
  <c r="G96" i="28"/>
  <c r="H96" i="28"/>
  <c r="C97" i="28"/>
  <c r="D97" i="28"/>
  <c r="E97" i="28"/>
  <c r="F97" i="28"/>
  <c r="G97" i="28"/>
  <c r="H97" i="28"/>
  <c r="C98" i="28"/>
  <c r="D98" i="28"/>
  <c r="E98" i="28"/>
  <c r="F98" i="28"/>
  <c r="G98" i="28"/>
  <c r="H98" i="28"/>
  <c r="C99" i="28"/>
  <c r="D99" i="28"/>
  <c r="E99" i="28"/>
  <c r="F99" i="28"/>
  <c r="G99" i="28"/>
  <c r="H99" i="28"/>
  <c r="C100" i="28"/>
  <c r="D100" i="28"/>
  <c r="E100" i="28"/>
  <c r="F100" i="28"/>
  <c r="G100" i="28"/>
  <c r="H100" i="28"/>
  <c r="C101" i="28"/>
  <c r="D101" i="28"/>
  <c r="E101" i="28"/>
  <c r="F101" i="28"/>
  <c r="G101" i="28"/>
  <c r="H101" i="28"/>
  <c r="C102" i="28"/>
  <c r="D102" i="28"/>
  <c r="E102" i="28"/>
  <c r="F102" i="28"/>
  <c r="G102" i="28"/>
  <c r="H102" i="28"/>
  <c r="C103" i="28"/>
  <c r="D103" i="28"/>
  <c r="E103" i="28"/>
  <c r="F103" i="28"/>
  <c r="G103" i="28"/>
  <c r="H103" i="28"/>
  <c r="C104" i="28"/>
  <c r="D104" i="28"/>
  <c r="E104" i="28"/>
  <c r="F104" i="28"/>
  <c r="G104" i="28"/>
  <c r="H104" i="28"/>
  <c r="C105" i="28"/>
  <c r="D105" i="28"/>
  <c r="E105" i="28"/>
  <c r="F105" i="28"/>
  <c r="G105" i="28"/>
  <c r="H105" i="28"/>
  <c r="C106" i="28"/>
  <c r="D106" i="28"/>
  <c r="E106" i="28"/>
  <c r="F106" i="28"/>
  <c r="G106" i="28"/>
  <c r="H106" i="28"/>
  <c r="C107" i="28"/>
  <c r="D107" i="28"/>
  <c r="E107" i="28"/>
  <c r="F107" i="28"/>
  <c r="G107" i="28"/>
  <c r="H107" i="28"/>
  <c r="C108" i="28"/>
  <c r="D108" i="28"/>
  <c r="E108" i="28"/>
  <c r="F108" i="28"/>
  <c r="G108" i="28"/>
  <c r="H108" i="28"/>
  <c r="C109" i="28"/>
  <c r="D109" i="28"/>
  <c r="E109" i="28"/>
  <c r="F109" i="28"/>
  <c r="G109" i="28"/>
  <c r="H109" i="28"/>
  <c r="C110" i="28"/>
  <c r="D110" i="28"/>
  <c r="E110" i="28"/>
  <c r="F110" i="28"/>
  <c r="G110" i="28"/>
  <c r="H110" i="28"/>
  <c r="C111" i="28"/>
  <c r="D111" i="28"/>
  <c r="E111" i="28"/>
  <c r="F111" i="28"/>
  <c r="G111" i="28"/>
  <c r="H111" i="28"/>
  <c r="C112" i="28"/>
  <c r="D112" i="28"/>
  <c r="E112" i="28"/>
  <c r="F112" i="28"/>
  <c r="G112" i="28"/>
  <c r="H112" i="28"/>
  <c r="C113" i="28"/>
  <c r="D113" i="28"/>
  <c r="E113" i="28"/>
  <c r="F113" i="28"/>
  <c r="G113" i="28"/>
  <c r="H113" i="28"/>
  <c r="C114" i="28"/>
  <c r="D114" i="28"/>
  <c r="E114" i="28"/>
  <c r="F114" i="28"/>
  <c r="G114" i="28"/>
  <c r="H114" i="28"/>
  <c r="C115" i="28"/>
  <c r="D115" i="28"/>
  <c r="E115" i="28"/>
  <c r="F115" i="28"/>
  <c r="G115" i="28"/>
  <c r="H115" i="28"/>
  <c r="C116" i="28"/>
  <c r="D116" i="28"/>
  <c r="E116" i="28"/>
  <c r="F116" i="28"/>
  <c r="G116" i="28"/>
  <c r="H116" i="28"/>
  <c r="C117" i="28"/>
  <c r="D117" i="28"/>
  <c r="E117" i="28"/>
  <c r="F117" i="28"/>
  <c r="G117" i="28"/>
  <c r="H117" i="28"/>
  <c r="C118" i="28"/>
  <c r="D118" i="28"/>
  <c r="E118" i="28"/>
  <c r="F118" i="28"/>
  <c r="G118" i="28"/>
  <c r="H118" i="28"/>
  <c r="C119" i="28"/>
  <c r="D119" i="28"/>
  <c r="E119" i="28"/>
  <c r="F119" i="28"/>
  <c r="G119" i="28"/>
  <c r="H119" i="28"/>
  <c r="C120" i="28"/>
  <c r="D120" i="28"/>
  <c r="E120" i="28"/>
  <c r="F120" i="28"/>
  <c r="G120" i="28"/>
  <c r="H120" i="28"/>
  <c r="C121" i="28"/>
  <c r="D121" i="28"/>
  <c r="E121" i="28"/>
  <c r="F121" i="28"/>
  <c r="G121" i="28"/>
  <c r="H121" i="28"/>
  <c r="C122" i="28"/>
  <c r="D122" i="28"/>
  <c r="E122" i="28"/>
  <c r="F122" i="28"/>
  <c r="G122" i="28"/>
  <c r="H122" i="28"/>
  <c r="C123" i="28"/>
  <c r="D123" i="28"/>
  <c r="E123" i="28"/>
  <c r="F123" i="28"/>
  <c r="G123" i="28"/>
  <c r="H123" i="28"/>
  <c r="C124" i="28"/>
  <c r="D124" i="28"/>
  <c r="E124" i="28"/>
  <c r="F124" i="28"/>
  <c r="G124" i="28"/>
  <c r="H124" i="28"/>
  <c r="C125" i="28"/>
  <c r="D125" i="28"/>
  <c r="E125" i="28"/>
  <c r="F125" i="28"/>
  <c r="G125" i="28"/>
  <c r="H125" i="28"/>
  <c r="C126" i="28"/>
  <c r="D126" i="28"/>
  <c r="E126" i="28"/>
  <c r="F126" i="28"/>
  <c r="G126" i="28"/>
  <c r="H126" i="28"/>
  <c r="C127" i="28"/>
  <c r="D127" i="28"/>
  <c r="E127" i="28"/>
  <c r="F127" i="28"/>
  <c r="G127" i="28"/>
  <c r="H127" i="28"/>
  <c r="C128" i="28"/>
  <c r="D128" i="28"/>
  <c r="E128" i="28"/>
  <c r="F128" i="28"/>
  <c r="G128" i="28"/>
  <c r="H128" i="28"/>
  <c r="C129" i="28"/>
  <c r="D129" i="28"/>
  <c r="E129" i="28"/>
  <c r="F129" i="28"/>
  <c r="G129" i="28"/>
  <c r="H129" i="28"/>
  <c r="C130" i="28"/>
  <c r="D130" i="28"/>
  <c r="E130" i="28"/>
  <c r="F130" i="28"/>
  <c r="G130" i="28"/>
  <c r="H130" i="28"/>
  <c r="C131" i="28"/>
  <c r="D131" i="28"/>
  <c r="E131" i="28"/>
  <c r="F131" i="28"/>
  <c r="G131" i="28"/>
  <c r="H131" i="28"/>
  <c r="C132" i="28"/>
  <c r="D132" i="28"/>
  <c r="E132" i="28"/>
  <c r="F132" i="28"/>
  <c r="G132" i="28"/>
  <c r="H132" i="28"/>
  <c r="C133" i="28"/>
  <c r="D133" i="28"/>
  <c r="E133" i="28"/>
  <c r="F133" i="28"/>
  <c r="G133" i="28"/>
  <c r="H133" i="28"/>
  <c r="C134" i="28"/>
  <c r="D134" i="28"/>
  <c r="E134" i="28"/>
  <c r="F134" i="28"/>
  <c r="G134" i="28"/>
  <c r="H134" i="28"/>
  <c r="C135" i="28"/>
  <c r="D135" i="28"/>
  <c r="E135" i="28"/>
  <c r="F135" i="28"/>
  <c r="G135" i="28"/>
  <c r="H135" i="28"/>
  <c r="C136" i="28"/>
  <c r="D136" i="28"/>
  <c r="E136" i="28"/>
  <c r="F136" i="28"/>
  <c r="G136" i="28"/>
  <c r="H136" i="28"/>
  <c r="C137" i="28"/>
  <c r="D137" i="28"/>
  <c r="E137" i="28"/>
  <c r="F137" i="28"/>
  <c r="G137" i="28"/>
  <c r="H137" i="28"/>
  <c r="C138" i="28"/>
  <c r="D138" i="28"/>
  <c r="E138" i="28"/>
  <c r="F138" i="28"/>
  <c r="G138" i="28"/>
  <c r="H138" i="28"/>
  <c r="C139" i="28"/>
  <c r="D139" i="28"/>
  <c r="E139" i="28"/>
  <c r="F139" i="28"/>
  <c r="G139" i="28"/>
  <c r="H139" i="28"/>
  <c r="C140" i="28"/>
  <c r="D140" i="28"/>
  <c r="E140" i="28"/>
  <c r="F140" i="28"/>
  <c r="G140" i="28"/>
  <c r="H140" i="28"/>
  <c r="C141" i="28"/>
  <c r="D141" i="28"/>
  <c r="E141" i="28"/>
  <c r="F141" i="28"/>
  <c r="G141" i="28"/>
  <c r="H141" i="28"/>
  <c r="C142" i="28"/>
  <c r="D142" i="28"/>
  <c r="E142" i="28"/>
  <c r="F142" i="28"/>
  <c r="G142" i="28"/>
  <c r="H142" i="28"/>
  <c r="C143" i="28"/>
  <c r="D143" i="28"/>
  <c r="E143" i="28"/>
  <c r="F143" i="28"/>
  <c r="G143" i="28"/>
  <c r="H143" i="28"/>
  <c r="C144" i="28"/>
  <c r="D144" i="28"/>
  <c r="E144" i="28"/>
  <c r="F144" i="28"/>
  <c r="G144" i="28"/>
  <c r="H144" i="28"/>
  <c r="C145" i="28"/>
  <c r="D145" i="28"/>
  <c r="E145" i="28"/>
  <c r="F145" i="28"/>
  <c r="G145" i="28"/>
  <c r="H145" i="28"/>
  <c r="C146" i="28"/>
  <c r="D146" i="28"/>
  <c r="E146" i="28"/>
  <c r="F146" i="28"/>
  <c r="G146" i="28"/>
  <c r="H146" i="28"/>
  <c r="C147" i="28"/>
  <c r="D147" i="28"/>
  <c r="E147" i="28"/>
  <c r="F147" i="28"/>
  <c r="G147" i="28"/>
  <c r="H147" i="28"/>
  <c r="C148" i="28"/>
  <c r="D148" i="28"/>
  <c r="E148" i="28"/>
  <c r="F148" i="28"/>
  <c r="G148" i="28"/>
  <c r="H148" i="28"/>
  <c r="C149" i="28"/>
  <c r="D149" i="28"/>
  <c r="E149" i="28"/>
  <c r="F149" i="28"/>
  <c r="G149" i="28"/>
  <c r="H149" i="28"/>
  <c r="C150" i="28"/>
  <c r="D150" i="28"/>
  <c r="E150" i="28"/>
  <c r="F150" i="28"/>
  <c r="G150" i="28"/>
  <c r="H150" i="28"/>
  <c r="C151" i="28"/>
  <c r="D151" i="28"/>
  <c r="E151" i="28"/>
  <c r="F151" i="28"/>
  <c r="G151" i="28"/>
  <c r="H151" i="28"/>
  <c r="C152" i="28"/>
  <c r="D152" i="28"/>
  <c r="E152" i="28"/>
  <c r="F152" i="28"/>
  <c r="G152" i="28"/>
  <c r="H152" i="28"/>
  <c r="C153" i="28"/>
  <c r="D153" i="28"/>
  <c r="E153" i="28"/>
  <c r="F153" i="28"/>
  <c r="G153" i="28"/>
  <c r="H153" i="28"/>
  <c r="C154" i="28"/>
  <c r="D154" i="28"/>
  <c r="E154" i="28"/>
  <c r="F154" i="28"/>
  <c r="G154" i="28"/>
  <c r="H154" i="28"/>
  <c r="C155" i="28"/>
  <c r="D155" i="28"/>
  <c r="E155" i="28"/>
  <c r="F155" i="28"/>
  <c r="G155" i="28"/>
  <c r="H155" i="28"/>
  <c r="C156" i="28"/>
  <c r="D156" i="28"/>
  <c r="E156" i="28"/>
  <c r="F156" i="28"/>
  <c r="G156" i="28"/>
  <c r="H156" i="28"/>
  <c r="C157" i="28"/>
  <c r="D157" i="28"/>
  <c r="E157" i="28"/>
  <c r="F157" i="28"/>
  <c r="G157" i="28"/>
  <c r="H157" i="28"/>
  <c r="C158" i="28"/>
  <c r="D158" i="28"/>
  <c r="E158" i="28"/>
  <c r="F158" i="28"/>
  <c r="G158" i="28"/>
  <c r="H158" i="28"/>
  <c r="C159" i="28"/>
  <c r="D159" i="28"/>
  <c r="E159" i="28"/>
  <c r="F159" i="28"/>
  <c r="G159" i="28"/>
  <c r="H159" i="28"/>
  <c r="C160" i="28"/>
  <c r="D160" i="28"/>
  <c r="E160" i="28"/>
  <c r="F160" i="28"/>
  <c r="G160" i="28"/>
  <c r="H160" i="28"/>
  <c r="C161" i="28"/>
  <c r="D161" i="28"/>
  <c r="E161" i="28"/>
  <c r="F161" i="28"/>
  <c r="G161" i="28"/>
  <c r="H161" i="28"/>
  <c r="C162" i="28"/>
  <c r="D162" i="28"/>
  <c r="E162" i="28"/>
  <c r="F162" i="28"/>
  <c r="G162" i="28"/>
  <c r="H162" i="28"/>
  <c r="C163" i="28"/>
  <c r="D163" i="28"/>
  <c r="E163" i="28"/>
  <c r="F163" i="28"/>
  <c r="G163" i="28"/>
  <c r="H163" i="28"/>
  <c r="C164" i="28"/>
  <c r="D164" i="28"/>
  <c r="E164" i="28"/>
  <c r="F164" i="28"/>
  <c r="G164" i="28"/>
  <c r="H164" i="28"/>
  <c r="C165" i="28"/>
  <c r="D165" i="28"/>
  <c r="E165" i="28"/>
  <c r="F165" i="28"/>
  <c r="G165" i="28"/>
  <c r="H165" i="28"/>
  <c r="C166" i="28"/>
  <c r="D166" i="28"/>
  <c r="E166" i="28"/>
  <c r="F166" i="28"/>
  <c r="G166" i="28"/>
  <c r="H166" i="28"/>
  <c r="C167" i="28"/>
  <c r="D167" i="28"/>
  <c r="E167" i="28"/>
  <c r="F167" i="28"/>
  <c r="G167" i="28"/>
  <c r="H167" i="28"/>
  <c r="C168" i="28"/>
  <c r="D168" i="28"/>
  <c r="E168" i="28"/>
  <c r="F168" i="28"/>
  <c r="G168" i="28"/>
  <c r="H168" i="28"/>
  <c r="C169" i="28"/>
  <c r="D169" i="28"/>
  <c r="E169" i="28"/>
  <c r="F169" i="28"/>
  <c r="G169" i="28"/>
  <c r="H169" i="28"/>
  <c r="C170" i="28"/>
  <c r="D170" i="28"/>
  <c r="E170" i="28"/>
  <c r="F170" i="28"/>
  <c r="G170" i="28"/>
  <c r="H170" i="28"/>
  <c r="C171" i="28"/>
  <c r="D171" i="28"/>
  <c r="E171" i="28"/>
  <c r="F171" i="28"/>
  <c r="G171" i="28"/>
  <c r="H171" i="28"/>
  <c r="C172" i="28"/>
  <c r="D172" i="28"/>
  <c r="E172" i="28"/>
  <c r="F172" i="28"/>
  <c r="G172" i="28"/>
  <c r="H172" i="28"/>
  <c r="C173" i="28"/>
  <c r="D173" i="28"/>
  <c r="E173" i="28"/>
  <c r="F173" i="28"/>
  <c r="G173" i="28"/>
  <c r="H173" i="28"/>
  <c r="C174" i="28"/>
  <c r="D174" i="28"/>
  <c r="E174" i="28"/>
  <c r="F174" i="28"/>
  <c r="G174" i="28"/>
  <c r="H174" i="28"/>
  <c r="C175" i="28"/>
  <c r="D175" i="28"/>
  <c r="E175" i="28"/>
  <c r="F175" i="28"/>
  <c r="G175" i="28"/>
  <c r="H175" i="28"/>
  <c r="C176" i="28"/>
  <c r="D176" i="28"/>
  <c r="E176" i="28"/>
  <c r="F176" i="28"/>
  <c r="G176" i="28"/>
  <c r="H176" i="28"/>
  <c r="C177" i="28"/>
  <c r="D177" i="28"/>
  <c r="E177" i="28"/>
  <c r="F177" i="28"/>
  <c r="G177" i="28"/>
  <c r="H177" i="28"/>
  <c r="C178" i="28"/>
  <c r="D178" i="28"/>
  <c r="E178" i="28"/>
  <c r="F178" i="28"/>
  <c r="G178" i="28"/>
  <c r="H178" i="28"/>
  <c r="C179" i="28"/>
  <c r="D179" i="28"/>
  <c r="E179" i="28"/>
  <c r="F179" i="28"/>
  <c r="G179" i="28"/>
  <c r="H179" i="28"/>
  <c r="C180" i="28"/>
  <c r="D180" i="28"/>
  <c r="E180" i="28"/>
  <c r="F180" i="28"/>
  <c r="G180" i="28"/>
  <c r="H180" i="28"/>
  <c r="C181" i="28"/>
  <c r="D181" i="28"/>
  <c r="E181" i="28"/>
  <c r="F181" i="28"/>
  <c r="G181" i="28"/>
  <c r="H181" i="28"/>
  <c r="C182" i="28"/>
  <c r="D182" i="28"/>
  <c r="E182" i="28"/>
  <c r="F182" i="28"/>
  <c r="G182" i="28"/>
  <c r="H182" i="28"/>
  <c r="C183" i="28"/>
  <c r="D183" i="28"/>
  <c r="E183" i="28"/>
  <c r="F183" i="28"/>
  <c r="G183" i="28"/>
  <c r="H183" i="28"/>
  <c r="C184" i="28"/>
  <c r="D184" i="28"/>
  <c r="E184" i="28"/>
  <c r="F184" i="28"/>
  <c r="G184" i="28"/>
  <c r="H184" i="28"/>
  <c r="C185" i="28"/>
  <c r="D185" i="28"/>
  <c r="E185" i="28"/>
  <c r="F185" i="28"/>
  <c r="G185" i="28"/>
  <c r="H185" i="28"/>
  <c r="C186" i="28"/>
  <c r="D186" i="28"/>
  <c r="E186" i="28"/>
  <c r="F186" i="28"/>
  <c r="G186" i="28"/>
  <c r="H186" i="28"/>
  <c r="C187" i="28"/>
  <c r="D187" i="28"/>
  <c r="E187" i="28"/>
  <c r="F187" i="28"/>
  <c r="G187" i="28"/>
  <c r="H187" i="28"/>
  <c r="C188" i="28"/>
  <c r="D188" i="28"/>
  <c r="E188" i="28"/>
  <c r="F188" i="28"/>
  <c r="G188" i="28"/>
  <c r="H188" i="28"/>
  <c r="C189" i="28"/>
  <c r="D189" i="28"/>
  <c r="E189" i="28"/>
  <c r="F189" i="28"/>
  <c r="G189" i="28"/>
  <c r="H189" i="28"/>
  <c r="C190" i="28"/>
  <c r="D190" i="28"/>
  <c r="E190" i="28"/>
  <c r="F190" i="28"/>
  <c r="G190" i="28"/>
  <c r="H190" i="28"/>
  <c r="C191" i="28"/>
  <c r="D191" i="28"/>
  <c r="E191" i="28"/>
  <c r="F191" i="28"/>
  <c r="G191" i="28"/>
  <c r="H191" i="28"/>
  <c r="C192" i="28"/>
  <c r="D192" i="28"/>
  <c r="E192" i="28"/>
  <c r="F192" i="28"/>
  <c r="G192" i="28"/>
  <c r="H192" i="28"/>
  <c r="C193" i="28"/>
  <c r="D193" i="28"/>
  <c r="E193" i="28"/>
  <c r="F193" i="28"/>
  <c r="G193" i="28"/>
  <c r="H193" i="28"/>
  <c r="C194" i="28"/>
  <c r="D194" i="28"/>
  <c r="E194" i="28"/>
  <c r="F194" i="28"/>
  <c r="G194" i="28"/>
  <c r="H194" i="28"/>
  <c r="C195" i="28"/>
  <c r="D195" i="28"/>
  <c r="E195" i="28"/>
  <c r="F195" i="28"/>
  <c r="G195" i="28"/>
  <c r="H195" i="28"/>
  <c r="C196" i="28"/>
  <c r="D196" i="28"/>
  <c r="E196" i="28"/>
  <c r="F196" i="28"/>
  <c r="G196" i="28"/>
  <c r="H196" i="28"/>
  <c r="C197" i="28"/>
  <c r="D197" i="28"/>
  <c r="E197" i="28"/>
  <c r="F197" i="28"/>
  <c r="G197" i="28"/>
  <c r="H197" i="28"/>
  <c r="C198" i="28"/>
  <c r="D198" i="28"/>
  <c r="E198" i="28"/>
  <c r="F198" i="28"/>
  <c r="G198" i="28"/>
  <c r="H198" i="28"/>
  <c r="C199" i="28"/>
  <c r="D199" i="28"/>
  <c r="E199" i="28"/>
  <c r="F199" i="28"/>
  <c r="G199" i="28"/>
  <c r="H199" i="28"/>
  <c r="C200" i="28"/>
  <c r="D200" i="28"/>
  <c r="E200" i="28"/>
  <c r="F200" i="28"/>
  <c r="G200" i="28"/>
  <c r="H200" i="28"/>
  <c r="C201" i="28"/>
  <c r="D201" i="28"/>
  <c r="E201" i="28"/>
  <c r="F201" i="28"/>
  <c r="G201" i="28"/>
  <c r="H201" i="28"/>
  <c r="C202" i="28"/>
  <c r="D202" i="28"/>
  <c r="E202" i="28"/>
  <c r="F202" i="28"/>
  <c r="G202" i="28"/>
  <c r="H202" i="28"/>
  <c r="C203" i="28"/>
  <c r="D203" i="28"/>
  <c r="E203" i="28"/>
  <c r="F203" i="28"/>
  <c r="G203" i="28"/>
  <c r="H203" i="28"/>
  <c r="C204" i="28"/>
  <c r="D204" i="28"/>
  <c r="E204" i="28"/>
  <c r="F204" i="28"/>
  <c r="G204" i="28"/>
  <c r="H204" i="28"/>
  <c r="C205" i="28"/>
  <c r="D205" i="28"/>
  <c r="E205" i="28"/>
  <c r="F205" i="28"/>
  <c r="G205" i="28"/>
  <c r="H205" i="28"/>
  <c r="C206" i="28"/>
  <c r="D206" i="28"/>
  <c r="E206" i="28"/>
  <c r="F206" i="28"/>
  <c r="G206" i="28"/>
  <c r="H206" i="28"/>
  <c r="C207" i="28"/>
  <c r="D207" i="28"/>
  <c r="E207" i="28"/>
  <c r="F207" i="28"/>
  <c r="G207" i="28"/>
  <c r="H207" i="28"/>
  <c r="C208" i="28"/>
  <c r="D208" i="28"/>
  <c r="E208" i="28"/>
  <c r="F208" i="28"/>
  <c r="G208" i="28"/>
  <c r="H208" i="28"/>
  <c r="C209" i="28"/>
  <c r="D209" i="28"/>
  <c r="E209" i="28"/>
  <c r="F209" i="28"/>
  <c r="G209" i="28"/>
  <c r="H209" i="28"/>
  <c r="C210" i="28"/>
  <c r="D210" i="28"/>
  <c r="E210" i="28"/>
  <c r="F210" i="28"/>
  <c r="G210" i="28"/>
  <c r="H210" i="28"/>
  <c r="C211" i="28"/>
  <c r="D211" i="28"/>
  <c r="E211" i="28"/>
  <c r="F211" i="28"/>
  <c r="G211" i="28"/>
  <c r="H211" i="28"/>
  <c r="C212" i="28"/>
  <c r="D212" i="28"/>
  <c r="E212" i="28"/>
  <c r="F212" i="28"/>
  <c r="G212" i="28"/>
  <c r="H212" i="28"/>
  <c r="C213" i="28"/>
  <c r="D213" i="28"/>
  <c r="E213" i="28"/>
  <c r="F213" i="28"/>
  <c r="G213" i="28"/>
  <c r="H213" i="28"/>
  <c r="C214" i="28"/>
  <c r="D214" i="28"/>
  <c r="E214" i="28"/>
  <c r="F214" i="28"/>
  <c r="G214" i="28"/>
  <c r="H214" i="28"/>
  <c r="C215" i="28"/>
  <c r="D215" i="28"/>
  <c r="E215" i="28"/>
  <c r="F215" i="28"/>
  <c r="G215" i="28"/>
  <c r="H215" i="28"/>
  <c r="C216" i="28"/>
  <c r="D216" i="28"/>
  <c r="E216" i="28"/>
  <c r="F216" i="28"/>
  <c r="G216" i="28"/>
  <c r="H216" i="28"/>
  <c r="C217" i="28"/>
  <c r="D217" i="28"/>
  <c r="E217" i="28"/>
  <c r="F217" i="28"/>
  <c r="G217" i="28"/>
  <c r="H217" i="28"/>
  <c r="C218" i="28"/>
  <c r="D218" i="28"/>
  <c r="E218" i="28"/>
  <c r="F218" i="28"/>
  <c r="G218" i="28"/>
  <c r="H218" i="28"/>
  <c r="C219" i="28"/>
  <c r="D219" i="28"/>
  <c r="E219" i="28"/>
  <c r="F219" i="28"/>
  <c r="G219" i="28"/>
  <c r="H219" i="28"/>
  <c r="C220" i="28"/>
  <c r="D220" i="28"/>
  <c r="E220" i="28"/>
  <c r="F220" i="28"/>
  <c r="G220" i="28"/>
  <c r="H220" i="28"/>
  <c r="C221" i="28"/>
  <c r="D221" i="28"/>
  <c r="E221" i="28"/>
  <c r="F221" i="28"/>
  <c r="G221" i="28"/>
  <c r="H221" i="28"/>
  <c r="C222" i="28"/>
  <c r="D222" i="28"/>
  <c r="E222" i="28"/>
  <c r="F222" i="28"/>
  <c r="G222" i="28"/>
  <c r="H222" i="28"/>
  <c r="C223" i="28"/>
  <c r="D223" i="28"/>
  <c r="E223" i="28"/>
  <c r="F223" i="28"/>
  <c r="G223" i="28"/>
  <c r="H223" i="28"/>
  <c r="C224" i="28"/>
  <c r="D224" i="28"/>
  <c r="E224" i="28"/>
  <c r="F224" i="28"/>
  <c r="G224" i="28"/>
  <c r="H224" i="28"/>
  <c r="C225" i="28"/>
  <c r="D225" i="28"/>
  <c r="E225" i="28"/>
  <c r="F225" i="28"/>
  <c r="G225" i="28"/>
  <c r="H225" i="28"/>
  <c r="C226" i="28"/>
  <c r="D226" i="28"/>
  <c r="E226" i="28"/>
  <c r="F226" i="28"/>
  <c r="G226" i="28"/>
  <c r="H226" i="28"/>
  <c r="C227" i="28"/>
  <c r="D227" i="28"/>
  <c r="E227" i="28"/>
  <c r="F227" i="28"/>
  <c r="G227" i="28"/>
  <c r="H227" i="28"/>
  <c r="C228" i="28"/>
  <c r="D228" i="28"/>
  <c r="E228" i="28"/>
  <c r="F228" i="28"/>
  <c r="G228" i="28"/>
  <c r="H228" i="28"/>
  <c r="C229" i="28"/>
  <c r="D229" i="28"/>
  <c r="E229" i="28"/>
  <c r="F229" i="28"/>
  <c r="G229" i="28"/>
  <c r="H229" i="28"/>
  <c r="C230" i="28"/>
  <c r="D230" i="28"/>
  <c r="E230" i="28"/>
  <c r="F230" i="28"/>
  <c r="G230" i="28"/>
  <c r="H230" i="28"/>
  <c r="C231" i="28"/>
  <c r="D231" i="28"/>
  <c r="E231" i="28"/>
  <c r="F231" i="28"/>
  <c r="G231" i="28"/>
  <c r="H231" i="28"/>
  <c r="C232" i="28"/>
  <c r="D232" i="28"/>
  <c r="E232" i="28"/>
  <c r="F232" i="28"/>
  <c r="G232" i="28"/>
  <c r="H232" i="28"/>
  <c r="C233" i="28"/>
  <c r="D233" i="28"/>
  <c r="E233" i="28"/>
  <c r="F233" i="28"/>
  <c r="G233" i="28"/>
  <c r="H233" i="28"/>
  <c r="C234" i="28"/>
  <c r="D234" i="28"/>
  <c r="E234" i="28"/>
  <c r="F234" i="28"/>
  <c r="G234" i="28"/>
  <c r="H234" i="28"/>
  <c r="C235" i="28"/>
  <c r="D235" i="28"/>
  <c r="E235" i="28"/>
  <c r="F235" i="28"/>
  <c r="G235" i="28"/>
  <c r="H235" i="28"/>
  <c r="C236" i="28"/>
  <c r="D236" i="28"/>
  <c r="E236" i="28"/>
  <c r="F236" i="28"/>
  <c r="G236" i="28"/>
  <c r="H236" i="28"/>
  <c r="C237" i="28"/>
  <c r="D237" i="28"/>
  <c r="E237" i="28"/>
  <c r="F237" i="28"/>
  <c r="G237" i="28"/>
  <c r="H237" i="28"/>
  <c r="C238" i="28"/>
  <c r="D238" i="28"/>
  <c r="E238" i="28"/>
  <c r="F238" i="28"/>
  <c r="G238" i="28"/>
  <c r="H238" i="28"/>
  <c r="C239" i="28"/>
  <c r="D239" i="28"/>
  <c r="E239" i="28"/>
  <c r="F239" i="28"/>
  <c r="G239" i="28"/>
  <c r="H239" i="28"/>
  <c r="C240" i="28"/>
  <c r="D240" i="28"/>
  <c r="E240" i="28"/>
  <c r="F240" i="28"/>
  <c r="G240" i="28"/>
  <c r="H240" i="28"/>
  <c r="C241" i="28"/>
  <c r="D241" i="28"/>
  <c r="E241" i="28"/>
  <c r="F241" i="28"/>
  <c r="G241" i="28"/>
  <c r="H241" i="28"/>
  <c r="C242" i="28"/>
  <c r="D242" i="28"/>
  <c r="E242" i="28"/>
  <c r="F242" i="28"/>
  <c r="G242" i="28"/>
  <c r="H242" i="28"/>
  <c r="C243" i="28"/>
  <c r="D243" i="28"/>
  <c r="E243" i="28"/>
  <c r="F243" i="28"/>
  <c r="G243" i="28"/>
  <c r="H243" i="28"/>
  <c r="C244" i="28"/>
  <c r="D244" i="28"/>
  <c r="E244" i="28"/>
  <c r="F244" i="28"/>
  <c r="G244" i="28"/>
  <c r="H244" i="28"/>
  <c r="N1" i="157"/>
  <c r="O1" i="157"/>
  <c r="N2" i="157"/>
  <c r="O2" i="157"/>
  <c r="N3" i="157"/>
  <c r="O3" i="157"/>
  <c r="N4" i="157"/>
  <c r="O4" i="157"/>
  <c r="N5" i="157"/>
  <c r="O5" i="157"/>
  <c r="N6" i="157"/>
  <c r="O6" i="157"/>
  <c r="N7" i="157"/>
  <c r="O7" i="157"/>
  <c r="N8" i="157"/>
  <c r="O8" i="157"/>
  <c r="N9" i="157"/>
  <c r="O9" i="157"/>
  <c r="N10" i="157"/>
  <c r="O10" i="157"/>
  <c r="N11" i="157"/>
  <c r="O11" i="157"/>
  <c r="N12" i="157"/>
  <c r="O12" i="157"/>
  <c r="A21" i="157"/>
  <c r="A24" i="157"/>
  <c r="N24" i="157"/>
  <c r="O24" i="157"/>
  <c r="N25" i="157"/>
  <c r="O25" i="157"/>
  <c r="A27" i="157"/>
  <c r="N27" i="157"/>
  <c r="O27" i="157"/>
  <c r="N28" i="157"/>
  <c r="O28" i="157"/>
  <c r="A30" i="157"/>
  <c r="N30" i="157"/>
  <c r="O30" i="157"/>
  <c r="N31" i="157"/>
  <c r="O31" i="157"/>
  <c r="A33" i="157"/>
  <c r="N33" i="157"/>
  <c r="O33" i="157"/>
  <c r="N34" i="157"/>
  <c r="O34" i="157"/>
  <c r="A36" i="157"/>
  <c r="N36" i="157"/>
  <c r="O36" i="157"/>
  <c r="N37" i="157"/>
  <c r="O37" i="157"/>
  <c r="A39" i="157"/>
  <c r="N39" i="157"/>
  <c r="O39" i="157"/>
  <c r="N40" i="157"/>
  <c r="O40" i="157"/>
  <c r="A42" i="157"/>
  <c r="N42" i="157"/>
  <c r="O42" i="157"/>
  <c r="N43" i="157"/>
  <c r="O43" i="157"/>
  <c r="A45" i="157"/>
  <c r="N45" i="157"/>
  <c r="O45" i="157"/>
  <c r="N46" i="157"/>
  <c r="O46" i="157"/>
  <c r="A48" i="157"/>
  <c r="N48" i="157"/>
  <c r="O48" i="157"/>
  <c r="N49" i="157"/>
  <c r="O49" i="157"/>
  <c r="U1" i="159"/>
  <c r="AG1" i="160"/>
  <c r="E1" i="160"/>
  <c r="F1" i="160"/>
  <c r="G1" i="160"/>
  <c r="H1" i="160"/>
  <c r="J1" i="160"/>
  <c r="K1" i="160"/>
  <c r="M1" i="160"/>
  <c r="N1" i="160"/>
  <c r="Q1" i="160"/>
  <c r="R1" i="160"/>
  <c r="S1" i="160"/>
  <c r="T1" i="160"/>
  <c r="W1" i="160"/>
  <c r="X1" i="160"/>
  <c r="Y1" i="160"/>
  <c r="Z1" i="160"/>
  <c r="AC1" i="160"/>
  <c r="AD1" i="160"/>
  <c r="AF1" i="160"/>
  <c r="AI1" i="160"/>
  <c r="AJ1" i="160"/>
  <c r="AK1" i="160"/>
  <c r="AL1" i="160"/>
  <c r="AP1" i="160"/>
  <c r="AR1" i="160"/>
  <c r="A2" i="99"/>
  <c r="A3" i="99"/>
  <c r="A5" i="99"/>
  <c r="A6" i="99"/>
  <c r="A8" i="99"/>
  <c r="A9" i="99"/>
  <c r="A11" i="99"/>
  <c r="A12" i="99"/>
  <c r="A14" i="99"/>
  <c r="A15" i="99"/>
  <c r="A17" i="99"/>
  <c r="A1" i="160"/>
  <c r="D1" i="160"/>
  <c r="A2" i="160"/>
  <c r="C2" i="160"/>
  <c r="A3" i="160"/>
  <c r="C3" i="160"/>
  <c r="A4" i="160"/>
  <c r="C4" i="160"/>
  <c r="A5" i="160"/>
  <c r="C5" i="160"/>
  <c r="A6" i="160"/>
  <c r="C6" i="160"/>
  <c r="A7" i="160"/>
  <c r="C7" i="160"/>
  <c r="A8" i="160"/>
  <c r="C8" i="160"/>
  <c r="A9" i="160"/>
  <c r="C9" i="160"/>
  <c r="A10" i="160"/>
  <c r="C10" i="160"/>
  <c r="A11" i="160"/>
  <c r="C11" i="160"/>
  <c r="A12" i="160"/>
  <c r="C12" i="160"/>
  <c r="C13" i="160"/>
  <c r="C14" i="160"/>
  <c r="C15" i="160"/>
  <c r="C16" i="160"/>
  <c r="C17" i="160"/>
  <c r="C18" i="160"/>
  <c r="C19" i="160"/>
  <c r="B3" i="18"/>
  <c r="C3" i="18"/>
  <c r="D3" i="18"/>
  <c r="E3" i="18"/>
  <c r="F3" i="18"/>
  <c r="L2" i="142"/>
  <c r="G3" i="18" s="1"/>
  <c r="B4" i="18"/>
  <c r="E2" i="99"/>
  <c r="C4" i="18"/>
  <c r="E4" i="158" s="1"/>
  <c r="D4" i="18"/>
  <c r="E6" i="158"/>
  <c r="E4" i="18"/>
  <c r="E8" i="158" s="1"/>
  <c r="F4" i="18"/>
  <c r="E10" i="158"/>
  <c r="L3" i="142"/>
  <c r="G4" i="18" s="1"/>
  <c r="E12" i="158" s="1"/>
  <c r="E12" i="159"/>
  <c r="B5" i="18"/>
  <c r="C5" i="18"/>
  <c r="D5" i="18"/>
  <c r="E5" i="18"/>
  <c r="F5" i="18"/>
  <c r="L4" i="142"/>
  <c r="G5" i="18"/>
  <c r="B6" i="18"/>
  <c r="G2" i="99" s="1"/>
  <c r="G24" i="99" s="1"/>
  <c r="C6" i="18"/>
  <c r="G4" i="158"/>
  <c r="D6" i="18"/>
  <c r="E6" i="18"/>
  <c r="G8" i="158"/>
  <c r="F6" i="18"/>
  <c r="L5" i="142"/>
  <c r="G6" i="18" s="1"/>
  <c r="B7" i="18"/>
  <c r="C7" i="18"/>
  <c r="D7" i="18"/>
  <c r="E7" i="18"/>
  <c r="F7" i="18"/>
  <c r="L6" i="142"/>
  <c r="G7" i="18" s="1"/>
  <c r="B8" i="142"/>
  <c r="B9" i="18"/>
  <c r="D8" i="142"/>
  <c r="C9" i="18" s="1"/>
  <c r="J4" i="158" s="1"/>
  <c r="J4" i="159" s="1"/>
  <c r="F8" i="142"/>
  <c r="D9" i="18" s="1"/>
  <c r="J6" i="158" s="1"/>
  <c r="J20" i="158" s="1"/>
  <c r="H8" i="142"/>
  <c r="E9" i="18" s="1"/>
  <c r="J8" i="142"/>
  <c r="F9" i="18"/>
  <c r="J10" i="158"/>
  <c r="L8" i="142"/>
  <c r="G9" i="18"/>
  <c r="J12" i="158"/>
  <c r="J12" i="159"/>
  <c r="B9" i="142"/>
  <c r="B10" i="18"/>
  <c r="D9" i="142"/>
  <c r="C10" i="18"/>
  <c r="F9" i="142"/>
  <c r="D10" i="18"/>
  <c r="H9" i="142"/>
  <c r="E10" i="18"/>
  <c r="K8" i="158" s="1"/>
  <c r="J9" i="142"/>
  <c r="F10" i="18"/>
  <c r="L9" i="142"/>
  <c r="G10" i="18" s="1"/>
  <c r="B10" i="142"/>
  <c r="B11" i="18"/>
  <c r="D10" i="142"/>
  <c r="C11" i="18" s="1"/>
  <c r="L4" i="158" s="1"/>
  <c r="F10" i="142"/>
  <c r="D11" i="18"/>
  <c r="L6" i="158" s="1"/>
  <c r="H10" i="142"/>
  <c r="E11" i="18"/>
  <c r="L8" i="158"/>
  <c r="L21" i="158" s="1"/>
  <c r="J10" i="142"/>
  <c r="F11" i="18"/>
  <c r="L10" i="142"/>
  <c r="G11" i="18" s="1"/>
  <c r="L12" i="158" s="1"/>
  <c r="L12" i="159" s="1"/>
  <c r="B11" i="142"/>
  <c r="B12" i="18" s="1"/>
  <c r="D11" i="142"/>
  <c r="C12" i="18"/>
  <c r="F11" i="142"/>
  <c r="D12" i="18" s="1"/>
  <c r="H11" i="142"/>
  <c r="E12" i="18"/>
  <c r="J11" i="142"/>
  <c r="F12" i="18" s="1"/>
  <c r="L11" i="142"/>
  <c r="G12" i="18"/>
  <c r="B12" i="142"/>
  <c r="B13" i="18" s="1"/>
  <c r="N2" i="99" s="1"/>
  <c r="N24" i="99" s="1"/>
  <c r="D12" i="142"/>
  <c r="C13" i="18" s="1"/>
  <c r="F12" i="142"/>
  <c r="D13" i="18"/>
  <c r="N6" i="158"/>
  <c r="H12" i="142"/>
  <c r="E13" i="18"/>
  <c r="N8" i="158"/>
  <c r="N8" i="159"/>
  <c r="J12" i="142"/>
  <c r="F13" i="18"/>
  <c r="N10" i="158"/>
  <c r="L12" i="142"/>
  <c r="G13" i="18" s="1"/>
  <c r="N12" i="158" s="1"/>
  <c r="N12" i="159" s="1"/>
  <c r="B15" i="18"/>
  <c r="C15" i="18"/>
  <c r="P4" i="158"/>
  <c r="P19" i="158"/>
  <c r="D15" i="18"/>
  <c r="P6" i="158" s="1"/>
  <c r="E15" i="18"/>
  <c r="P8" i="158"/>
  <c r="F15" i="18"/>
  <c r="P10" i="158" s="1"/>
  <c r="P22" i="158" s="1"/>
  <c r="L14" i="142"/>
  <c r="G15" i="18"/>
  <c r="B16" i="18"/>
  <c r="Q2" i="99"/>
  <c r="C16" i="18"/>
  <c r="D16" i="18"/>
  <c r="Q6" i="158" s="1"/>
  <c r="E16" i="18"/>
  <c r="Q8" i="158"/>
  <c r="F16" i="18"/>
  <c r="Q10" i="158" s="1"/>
  <c r="L15" i="142"/>
  <c r="G16" i="18"/>
  <c r="Q12" i="158"/>
  <c r="B17" i="18"/>
  <c r="C17" i="18"/>
  <c r="D17" i="18"/>
  <c r="E17" i="18"/>
  <c r="R8" i="158"/>
  <c r="R21" i="158" s="1"/>
  <c r="F17" i="18"/>
  <c r="R10" i="158"/>
  <c r="L16" i="142"/>
  <c r="G17" i="18" s="1"/>
  <c r="R17" i="99" s="1"/>
  <c r="B18" i="18"/>
  <c r="S2" i="99"/>
  <c r="S24" i="99"/>
  <c r="C18" i="18"/>
  <c r="D18" i="18"/>
  <c r="S6" i="158"/>
  <c r="E18" i="18"/>
  <c r="S8" i="158" s="1"/>
  <c r="F18" i="18"/>
  <c r="S10" i="158"/>
  <c r="L17" i="142"/>
  <c r="G18" i="18" s="1"/>
  <c r="S12" i="158" s="1"/>
  <c r="S12" i="159" s="1"/>
  <c r="B19" i="18"/>
  <c r="C19" i="18"/>
  <c r="T4" i="158"/>
  <c r="D19" i="18"/>
  <c r="T6" i="158"/>
  <c r="T20" i="158" s="1"/>
  <c r="E19" i="18"/>
  <c r="T8" i="158"/>
  <c r="T21" i="158"/>
  <c r="F19" i="18"/>
  <c r="T10" i="158"/>
  <c r="L18" i="142"/>
  <c r="G19" i="18"/>
  <c r="B20" i="142"/>
  <c r="B21" i="18"/>
  <c r="V2" i="99"/>
  <c r="V24" i="99"/>
  <c r="D20" i="142"/>
  <c r="C21" i="18"/>
  <c r="V4" i="158"/>
  <c r="V4" i="159"/>
  <c r="F20" i="142"/>
  <c r="D21" i="18"/>
  <c r="V6" i="158"/>
  <c r="H20" i="142"/>
  <c r="E21" i="18" s="1"/>
  <c r="J20" i="142"/>
  <c r="F21" i="18"/>
  <c r="V10" i="158" s="1"/>
  <c r="V22" i="158" s="1"/>
  <c r="L20" i="142"/>
  <c r="G21" i="18"/>
  <c r="V12" i="158"/>
  <c r="V12" i="159" s="1"/>
  <c r="B21" i="142"/>
  <c r="B22" i="18"/>
  <c r="D21" i="142"/>
  <c r="C22" i="18" s="1"/>
  <c r="F21" i="142"/>
  <c r="D22" i="18"/>
  <c r="H21" i="142"/>
  <c r="E22" i="18" s="1"/>
  <c r="W8" i="158" s="1"/>
  <c r="J21" i="142"/>
  <c r="F22" i="18"/>
  <c r="W14" i="99" s="1"/>
  <c r="L21" i="142"/>
  <c r="G22" i="18"/>
  <c r="W17" i="99" s="1"/>
  <c r="B22" i="142"/>
  <c r="B23" i="18" s="1"/>
  <c r="D22" i="142"/>
  <c r="C23" i="18"/>
  <c r="X4" i="158"/>
  <c r="X19" i="158" s="1"/>
  <c r="F22" i="142"/>
  <c r="D23" i="18"/>
  <c r="H22" i="142"/>
  <c r="E23" i="18"/>
  <c r="X8" i="158" s="1"/>
  <c r="J22" i="142"/>
  <c r="F23" i="18"/>
  <c r="X10" i="158"/>
  <c r="L22" i="142"/>
  <c r="G23" i="18"/>
  <c r="X12" i="158"/>
  <c r="B23" i="142"/>
  <c r="B24" i="18" s="1"/>
  <c r="D23" i="142"/>
  <c r="C24" i="18"/>
  <c r="F23" i="142"/>
  <c r="D24" i="18" s="1"/>
  <c r="H23" i="142"/>
  <c r="E24" i="18"/>
  <c r="J23" i="142"/>
  <c r="F24" i="18" s="1"/>
  <c r="L23" i="142"/>
  <c r="G24" i="18"/>
  <c r="B24" i="142"/>
  <c r="B25" i="18" s="1"/>
  <c r="Z2" i="99" s="1"/>
  <c r="Z24" i="99" s="1"/>
  <c r="D24" i="142"/>
  <c r="C25" i="18" s="1"/>
  <c r="Z4" i="158" s="1"/>
  <c r="F24" i="142"/>
  <c r="D25" i="18"/>
  <c r="Z6" i="158" s="1"/>
  <c r="H24" i="142"/>
  <c r="E25" i="18"/>
  <c r="Z8" i="158"/>
  <c r="J24" i="142"/>
  <c r="F25" i="18"/>
  <c r="Z10" i="158"/>
  <c r="L24" i="142"/>
  <c r="G25" i="18" s="1"/>
  <c r="Z12" i="158" s="1"/>
  <c r="Z12" i="159"/>
  <c r="B27" i="18"/>
  <c r="C27" i="18"/>
  <c r="D27" i="18"/>
  <c r="E27" i="18"/>
  <c r="AB11" i="99" s="1"/>
  <c r="F27" i="18"/>
  <c r="AB14" i="99" s="1"/>
  <c r="L26" i="142"/>
  <c r="G27" i="18"/>
  <c r="B28" i="18"/>
  <c r="C28" i="18"/>
  <c r="AC4" i="158"/>
  <c r="D28" i="18"/>
  <c r="AC6" i="158"/>
  <c r="E28" i="18"/>
  <c r="AC8" i="158"/>
  <c r="F28" i="18"/>
  <c r="AC10" i="158"/>
  <c r="L27" i="142"/>
  <c r="G28" i="18"/>
  <c r="AC12" i="158"/>
  <c r="B29" i="18"/>
  <c r="C29" i="18"/>
  <c r="AD4" i="158"/>
  <c r="AD19" i="158"/>
  <c r="D29" i="18"/>
  <c r="AD6" i="158" s="1"/>
  <c r="E29" i="18"/>
  <c r="F29" i="18"/>
  <c r="L28" i="142"/>
  <c r="G29" i="18" s="1"/>
  <c r="B30" i="18"/>
  <c r="C30" i="18"/>
  <c r="AE4" i="158"/>
  <c r="AE19" i="158" s="1"/>
  <c r="D30" i="18"/>
  <c r="AE6" i="158"/>
  <c r="E30" i="18"/>
  <c r="AE8" i="158" s="1"/>
  <c r="AE21" i="158" s="1"/>
  <c r="F30" i="18"/>
  <c r="L29" i="142"/>
  <c r="G30" i="18" s="1"/>
  <c r="AE12" i="158" s="1"/>
  <c r="B31" i="18"/>
  <c r="O31" i="18" s="1"/>
  <c r="C31" i="18"/>
  <c r="AF4" i="158" s="1"/>
  <c r="AF19" i="158" s="1"/>
  <c r="D31" i="18"/>
  <c r="E31" i="18"/>
  <c r="F31" i="18"/>
  <c r="L30" i="142"/>
  <c r="G31" i="18"/>
  <c r="AF12" i="158"/>
  <c r="B32" i="142"/>
  <c r="B33" i="18"/>
  <c r="AH2" i="99"/>
  <c r="AH24" i="99"/>
  <c r="D32" i="142"/>
  <c r="C33" i="18"/>
  <c r="AH4" i="158"/>
  <c r="AH19" i="158"/>
  <c r="F32" i="142"/>
  <c r="D33" i="18" s="1"/>
  <c r="H32" i="142"/>
  <c r="E33" i="18"/>
  <c r="AH8" i="158"/>
  <c r="AH21" i="158" s="1"/>
  <c r="J32" i="142"/>
  <c r="F33" i="18"/>
  <c r="AH10" i="158"/>
  <c r="AH22" i="158" s="1"/>
  <c r="L32" i="142"/>
  <c r="G33" i="18"/>
  <c r="B33" i="142"/>
  <c r="B34" i="18" s="1"/>
  <c r="D33" i="142"/>
  <c r="C34" i="18"/>
  <c r="O34" i="18" s="1"/>
  <c r="P34" i="18" s="1"/>
  <c r="F33" i="142"/>
  <c r="D34" i="18" s="1"/>
  <c r="H33" i="142"/>
  <c r="E34" i="18"/>
  <c r="J33" i="142"/>
  <c r="F34" i="18" s="1"/>
  <c r="AI14" i="99" s="1"/>
  <c r="AI28" i="99" s="1"/>
  <c r="L33" i="142"/>
  <c r="G34" i="18"/>
  <c r="B34" i="142"/>
  <c r="B35" i="18"/>
  <c r="D34" i="142"/>
  <c r="C35" i="18"/>
  <c r="AJ4" i="158" s="1"/>
  <c r="F34" i="142"/>
  <c r="D35" i="18" s="1"/>
  <c r="H34" i="142"/>
  <c r="E35" i="18"/>
  <c r="J34" i="142"/>
  <c r="F35" i="18" s="1"/>
  <c r="AJ10" i="158"/>
  <c r="L34" i="142"/>
  <c r="G35" i="18"/>
  <c r="AJ12" i="158" s="1"/>
  <c r="AJ23" i="158" s="1"/>
  <c r="B35" i="142"/>
  <c r="B36" i="18"/>
  <c r="D35" i="142"/>
  <c r="C36" i="18"/>
  <c r="AK5" i="99" s="1"/>
  <c r="F35" i="142"/>
  <c r="D36" i="18" s="1"/>
  <c r="H35" i="142"/>
  <c r="E36" i="18" s="1"/>
  <c r="J35" i="142"/>
  <c r="F36" i="18"/>
  <c r="L35" i="142"/>
  <c r="G36" i="18" s="1"/>
  <c r="B36" i="142"/>
  <c r="B37" i="18"/>
  <c r="AL2" i="99"/>
  <c r="AL24" i="99" s="1"/>
  <c r="D36" i="142"/>
  <c r="C37" i="18"/>
  <c r="AL4" i="158"/>
  <c r="AL19" i="158"/>
  <c r="F36" i="142"/>
  <c r="D37" i="18"/>
  <c r="AL6" i="158"/>
  <c r="AL20" i="158"/>
  <c r="H36" i="142"/>
  <c r="E37" i="18"/>
  <c r="AL8" i="158"/>
  <c r="J36" i="142"/>
  <c r="F37" i="18" s="1"/>
  <c r="L36" i="142"/>
  <c r="G37" i="18"/>
  <c r="AL12" i="158" s="1"/>
  <c r="B39" i="18"/>
  <c r="C39" i="18"/>
  <c r="D39" i="18"/>
  <c r="E39" i="18"/>
  <c r="AN11" i="99" s="1"/>
  <c r="AN27" i="99" s="1"/>
  <c r="F39" i="18"/>
  <c r="L38" i="142"/>
  <c r="G39" i="18"/>
  <c r="AN12" i="158" s="1"/>
  <c r="B40" i="18"/>
  <c r="C40" i="18"/>
  <c r="AO4" i="158"/>
  <c r="AO19" i="158" s="1"/>
  <c r="D40" i="18"/>
  <c r="AO6" i="158"/>
  <c r="E40" i="18"/>
  <c r="AO8" i="158" s="1"/>
  <c r="AO21" i="158" s="1"/>
  <c r="F40" i="18"/>
  <c r="AO14" i="99" s="1"/>
  <c r="AO10" i="158"/>
  <c r="AO22" i="158" s="1"/>
  <c r="L39" i="142"/>
  <c r="G40" i="18"/>
  <c r="B41" i="18"/>
  <c r="K41" i="18" s="1"/>
  <c r="C41" i="18"/>
  <c r="D41" i="18"/>
  <c r="E41" i="18"/>
  <c r="F41" i="18"/>
  <c r="L40" i="142"/>
  <c r="G41" i="18"/>
  <c r="B42" i="18"/>
  <c r="AE42" i="18" s="1"/>
  <c r="AF42" i="18" s="1"/>
  <c r="C42" i="18"/>
  <c r="D42" i="18"/>
  <c r="AQ6" i="158"/>
  <c r="AQ20" i="158"/>
  <c r="E42" i="18"/>
  <c r="AQ8" i="158" s="1"/>
  <c r="F42" i="18"/>
  <c r="AQ10" i="158"/>
  <c r="AQ22" i="158" s="1"/>
  <c r="L41" i="142"/>
  <c r="G42" i="18"/>
  <c r="AQ12" i="158"/>
  <c r="B43" i="18"/>
  <c r="C43" i="18"/>
  <c r="D43" i="18"/>
  <c r="S43" i="18" s="1"/>
  <c r="E43" i="18"/>
  <c r="AR11" i="99" s="1"/>
  <c r="F43" i="18"/>
  <c r="AR14" i="99"/>
  <c r="L42" i="142"/>
  <c r="G43" i="18"/>
  <c r="E24" i="99"/>
  <c r="AC21" i="158"/>
  <c r="AC19" i="158"/>
  <c r="Z23" i="158"/>
  <c r="Z13" i="158" s="1"/>
  <c r="Z13" i="159" s="1"/>
  <c r="Z19" i="158"/>
  <c r="X21" i="158"/>
  <c r="V19" i="158"/>
  <c r="V5" i="158"/>
  <c r="V5" i="159" s="1"/>
  <c r="T19" i="158"/>
  <c r="S23" i="158"/>
  <c r="S13" i="158"/>
  <c r="S13" i="159" s="1"/>
  <c r="Q21" i="158"/>
  <c r="P21" i="158"/>
  <c r="N21" i="158"/>
  <c r="N9" i="158"/>
  <c r="N9" i="159" s="1"/>
  <c r="L23" i="158"/>
  <c r="L13" i="158" s="1"/>
  <c r="L13" i="159" s="1"/>
  <c r="L19" i="158"/>
  <c r="J23" i="158"/>
  <c r="J13" i="158" s="1"/>
  <c r="J13" i="159" s="1"/>
  <c r="J19" i="158"/>
  <c r="J5" i="158"/>
  <c r="J5" i="159" s="1"/>
  <c r="G21" i="158"/>
  <c r="G19" i="158"/>
  <c r="E23" i="158"/>
  <c r="E13" i="158" s="1"/>
  <c r="E13" i="159" s="1"/>
  <c r="E21" i="158"/>
  <c r="E19" i="158"/>
  <c r="B42" i="21"/>
  <c r="B28" i="21"/>
  <c r="D8" i="158"/>
  <c r="K8" i="157"/>
  <c r="B11" i="21"/>
  <c r="E2" i="157"/>
  <c r="K6" i="157"/>
  <c r="AR17" i="99"/>
  <c r="AR17" i="160" s="1"/>
  <c r="AP17" i="99"/>
  <c r="AP17" i="160"/>
  <c r="AN17" i="99"/>
  <c r="AN17" i="160" s="1"/>
  <c r="AK17" i="99"/>
  <c r="AK17" i="160"/>
  <c r="AI17" i="99"/>
  <c r="AI17" i="160" s="1"/>
  <c r="AF17" i="99"/>
  <c r="AF17" i="160"/>
  <c r="AD17" i="99"/>
  <c r="AD17" i="160" s="1"/>
  <c r="AB17" i="99"/>
  <c r="AB17" i="160"/>
  <c r="Y17" i="99"/>
  <c r="Y17" i="160" s="1"/>
  <c r="T17" i="99"/>
  <c r="T17" i="160" s="1"/>
  <c r="P17" i="99"/>
  <c r="P17" i="160" s="1"/>
  <c r="M17" i="99"/>
  <c r="M17" i="160"/>
  <c r="K17" i="99"/>
  <c r="K17" i="160" s="1"/>
  <c r="H17" i="99"/>
  <c r="H17" i="160"/>
  <c r="F17" i="99"/>
  <c r="F17" i="160" s="1"/>
  <c r="D17" i="99"/>
  <c r="D17" i="160"/>
  <c r="AQ14" i="99"/>
  <c r="AJ14" i="99"/>
  <c r="AH14" i="99"/>
  <c r="AC14" i="99"/>
  <c r="Z14" i="99"/>
  <c r="X14" i="99"/>
  <c r="V14" i="99"/>
  <c r="S14" i="99"/>
  <c r="Q14" i="99"/>
  <c r="N14" i="99"/>
  <c r="J14" i="99"/>
  <c r="E14" i="99"/>
  <c r="AP11" i="99"/>
  <c r="AK11" i="99"/>
  <c r="AK11" i="160" s="1"/>
  <c r="AI11" i="99"/>
  <c r="AI11" i="160"/>
  <c r="AF11" i="99"/>
  <c r="AD11" i="99"/>
  <c r="Y11" i="99"/>
  <c r="Y11" i="160"/>
  <c r="T11" i="99"/>
  <c r="R11" i="99"/>
  <c r="P11" i="99"/>
  <c r="M11" i="99"/>
  <c r="M11" i="160"/>
  <c r="K11" i="99"/>
  <c r="K11" i="160" s="1"/>
  <c r="H11" i="99"/>
  <c r="F11" i="99"/>
  <c r="D11" i="99"/>
  <c r="AQ8" i="99"/>
  <c r="AO8" i="99"/>
  <c r="AL8" i="99"/>
  <c r="AE8" i="99"/>
  <c r="AC8" i="99"/>
  <c r="Z8" i="99"/>
  <c r="V8" i="99"/>
  <c r="S8" i="99"/>
  <c r="Q8" i="99"/>
  <c r="N8" i="99"/>
  <c r="L8" i="99"/>
  <c r="J8" i="99"/>
  <c r="G8" i="99"/>
  <c r="E8" i="99"/>
  <c r="AR5" i="99"/>
  <c r="AP5" i="99"/>
  <c r="AN5" i="99"/>
  <c r="AI5" i="99"/>
  <c r="AF5" i="99"/>
  <c r="AD5" i="99"/>
  <c r="Y5" i="99"/>
  <c r="T5" i="99"/>
  <c r="P5" i="99"/>
  <c r="K5" i="99"/>
  <c r="H5" i="99"/>
  <c r="F5" i="99"/>
  <c r="D5" i="99"/>
  <c r="C26" i="63"/>
  <c r="C46" i="63"/>
  <c r="C66" i="63"/>
  <c r="C24" i="63"/>
  <c r="C44" i="63"/>
  <c r="C64" i="63"/>
  <c r="AR2" i="158"/>
  <c r="W43" i="18"/>
  <c r="O42" i="18"/>
  <c r="AQ2" i="158"/>
  <c r="K42" i="18"/>
  <c r="AA42" i="18"/>
  <c r="O41" i="18"/>
  <c r="AE41" i="18"/>
  <c r="AO20" i="158"/>
  <c r="AO2" i="158"/>
  <c r="AO2" i="159"/>
  <c r="AN2" i="158"/>
  <c r="S39" i="18"/>
  <c r="AL2" i="158"/>
  <c r="AK2" i="158"/>
  <c r="AJ22" i="158"/>
  <c r="AJ2" i="158"/>
  <c r="AE34" i="18"/>
  <c r="S34" i="18"/>
  <c r="AI34" i="18"/>
  <c r="AH2" i="158"/>
  <c r="K31" i="18"/>
  <c r="AA31" i="18"/>
  <c r="AE31" i="18"/>
  <c r="AE20" i="158"/>
  <c r="W30" i="18"/>
  <c r="AE2" i="158"/>
  <c r="S30" i="18"/>
  <c r="AI30" i="18"/>
  <c r="AD20" i="158"/>
  <c r="AD2" i="158"/>
  <c r="S29" i="18"/>
  <c r="AI29" i="18"/>
  <c r="W29" i="18"/>
  <c r="AC22" i="158"/>
  <c r="AC20" i="158"/>
  <c r="O28" i="18"/>
  <c r="AE28" i="18"/>
  <c r="S28" i="18"/>
  <c r="AI28" i="18"/>
  <c r="K27" i="18"/>
  <c r="AA27" i="18"/>
  <c r="O27" i="18"/>
  <c r="AE27" i="18"/>
  <c r="Z22" i="158"/>
  <c r="Z20" i="158"/>
  <c r="K25" i="18"/>
  <c r="S25" i="18"/>
  <c r="AA25" i="18"/>
  <c r="AI25" i="18"/>
  <c r="Z2" i="158"/>
  <c r="O25" i="18"/>
  <c r="W25" i="18"/>
  <c r="AE25" i="18"/>
  <c r="O24" i="18"/>
  <c r="AE24" i="18"/>
  <c r="S24" i="18"/>
  <c r="AI24" i="18"/>
  <c r="X22" i="158"/>
  <c r="S23" i="18"/>
  <c r="AI23" i="18"/>
  <c r="X2" i="158"/>
  <c r="O23" i="18"/>
  <c r="AE23" i="18"/>
  <c r="V20" i="158"/>
  <c r="S21" i="18"/>
  <c r="AI21" i="18"/>
  <c r="V2" i="158"/>
  <c r="O21" i="18"/>
  <c r="AE21" i="18"/>
  <c r="T2" i="158"/>
  <c r="S19" i="18"/>
  <c r="AI19" i="18"/>
  <c r="W19" i="18"/>
  <c r="S22" i="158"/>
  <c r="S20" i="158"/>
  <c r="O18" i="18"/>
  <c r="AE18" i="18"/>
  <c r="S2" i="158"/>
  <c r="K18" i="18"/>
  <c r="AA18" i="18"/>
  <c r="R22" i="158"/>
  <c r="K17" i="18"/>
  <c r="AI17" i="18"/>
  <c r="W17" i="18"/>
  <c r="Q22" i="158"/>
  <c r="Q20" i="158"/>
  <c r="O16" i="18"/>
  <c r="AE16" i="18"/>
  <c r="Q2" i="158"/>
  <c r="Q2" i="159"/>
  <c r="S16" i="18"/>
  <c r="AI16" i="18"/>
  <c r="P20" i="158"/>
  <c r="S15" i="18"/>
  <c r="AI15" i="18"/>
  <c r="W15" i="18"/>
  <c r="N22" i="158"/>
  <c r="N20" i="158"/>
  <c r="K13" i="18"/>
  <c r="AA13" i="18"/>
  <c r="N2" i="158"/>
  <c r="W13" i="18"/>
  <c r="M2" i="158"/>
  <c r="M18" i="158"/>
  <c r="L20" i="158"/>
  <c r="S11" i="18"/>
  <c r="AI11" i="18"/>
  <c r="O11" i="18"/>
  <c r="AE11" i="18"/>
  <c r="W10" i="18"/>
  <c r="K10" i="18"/>
  <c r="AA10" i="18"/>
  <c r="J22" i="158"/>
  <c r="J2" i="158"/>
  <c r="H2" i="158"/>
  <c r="H18" i="158"/>
  <c r="K7" i="18"/>
  <c r="AA7" i="18"/>
  <c r="O7" i="18"/>
  <c r="AE7" i="18"/>
  <c r="W6" i="18"/>
  <c r="G2" i="158"/>
  <c r="S6" i="18"/>
  <c r="AI6" i="18"/>
  <c r="F2" i="158"/>
  <c r="K5" i="18"/>
  <c r="S5" i="18"/>
  <c r="AA5" i="18"/>
  <c r="AI5" i="18"/>
  <c r="O5" i="18"/>
  <c r="W5" i="18"/>
  <c r="AE5" i="18"/>
  <c r="E22" i="158"/>
  <c r="E20" i="158"/>
  <c r="O4" i="18"/>
  <c r="W4" i="18"/>
  <c r="AE4" i="18"/>
  <c r="E2" i="158"/>
  <c r="K4" i="18"/>
  <c r="S4" i="18"/>
  <c r="AA4" i="18"/>
  <c r="AI4" i="18"/>
  <c r="B35" i="21"/>
  <c r="K9" i="157"/>
  <c r="B18" i="21"/>
  <c r="K3" i="21"/>
  <c r="D6" i="158"/>
  <c r="D20" i="158"/>
  <c r="K7" i="157"/>
  <c r="B4" i="21"/>
  <c r="K3" i="18"/>
  <c r="S3" i="18"/>
  <c r="AA3" i="18"/>
  <c r="AI3" i="18"/>
  <c r="K5" i="157"/>
  <c r="O3" i="18"/>
  <c r="W3" i="18"/>
  <c r="AE3" i="18"/>
  <c r="AQ17" i="99"/>
  <c r="AQ17" i="160"/>
  <c r="AO17" i="99"/>
  <c r="AL17" i="99"/>
  <c r="AL17" i="160"/>
  <c r="AJ17" i="99"/>
  <c r="AH17" i="99"/>
  <c r="AH17" i="160"/>
  <c r="AE17" i="99"/>
  <c r="AC17" i="99"/>
  <c r="AC17" i="160" s="1"/>
  <c r="Z17" i="99"/>
  <c r="X17" i="99"/>
  <c r="X17" i="160"/>
  <c r="V17" i="99"/>
  <c r="S17" i="99"/>
  <c r="S17" i="160"/>
  <c r="Q17" i="99"/>
  <c r="N17" i="99"/>
  <c r="N17" i="160"/>
  <c r="L17" i="99"/>
  <c r="J17" i="99"/>
  <c r="J17" i="160" s="1"/>
  <c r="E17" i="99"/>
  <c r="E17" i="160"/>
  <c r="AP14" i="99"/>
  <c r="AP14" i="160" s="1"/>
  <c r="AN14" i="99"/>
  <c r="AN28" i="99"/>
  <c r="AK14" i="99"/>
  <c r="AF14" i="99"/>
  <c r="AF14" i="160"/>
  <c r="AD14" i="99"/>
  <c r="Y14" i="99"/>
  <c r="T14" i="99"/>
  <c r="R14" i="99"/>
  <c r="P14" i="99"/>
  <c r="P28" i="99"/>
  <c r="K14" i="99"/>
  <c r="H14" i="99"/>
  <c r="H14" i="160"/>
  <c r="F14" i="99"/>
  <c r="D14" i="99"/>
  <c r="AQ11" i="99"/>
  <c r="AO11" i="99"/>
  <c r="AL11" i="99"/>
  <c r="AH11" i="99"/>
  <c r="AE11" i="99"/>
  <c r="AC11" i="99"/>
  <c r="AC27" i="99"/>
  <c r="Z11" i="99"/>
  <c r="X11" i="99"/>
  <c r="S11" i="99"/>
  <c r="S27" i="99"/>
  <c r="Q11" i="99"/>
  <c r="Q27" i="99"/>
  <c r="N11" i="99"/>
  <c r="L11" i="99"/>
  <c r="G11" i="99"/>
  <c r="E11" i="99"/>
  <c r="AP8" i="99"/>
  <c r="AN8" i="99"/>
  <c r="AI8" i="99"/>
  <c r="AF8" i="99"/>
  <c r="AF26" i="99" s="1"/>
  <c r="AD8" i="99"/>
  <c r="AB8" i="99"/>
  <c r="AB26" i="99"/>
  <c r="Y8" i="99"/>
  <c r="W8" i="99"/>
  <c r="T8" i="99"/>
  <c r="T26" i="99"/>
  <c r="R8" i="99"/>
  <c r="P8" i="99"/>
  <c r="P26" i="99"/>
  <c r="K8" i="99"/>
  <c r="H8" i="99"/>
  <c r="F8" i="99"/>
  <c r="F8" i="160"/>
  <c r="D8" i="99"/>
  <c r="AQ5" i="99"/>
  <c r="AO5" i="99"/>
  <c r="AO25" i="99"/>
  <c r="AL5" i="99"/>
  <c r="AL25" i="99" s="1"/>
  <c r="AJ5" i="99"/>
  <c r="AH5" i="99"/>
  <c r="AH5" i="160"/>
  <c r="AE5" i="99"/>
  <c r="AE25" i="99"/>
  <c r="AC5" i="99"/>
  <c r="AC25" i="99"/>
  <c r="Z5" i="99"/>
  <c r="X5" i="99"/>
  <c r="V5" i="99"/>
  <c r="S5" i="99"/>
  <c r="S25" i="99" s="1"/>
  <c r="L5" i="99"/>
  <c r="J5" i="99"/>
  <c r="J5" i="160"/>
  <c r="G5" i="99"/>
  <c r="G25" i="99"/>
  <c r="E5" i="99"/>
  <c r="E25" i="99"/>
  <c r="AR2" i="99"/>
  <c r="AR24" i="99"/>
  <c r="AP2" i="99"/>
  <c r="AP24" i="99"/>
  <c r="AN2" i="99"/>
  <c r="AN24" i="99"/>
  <c r="AI2" i="99"/>
  <c r="AI24" i="99"/>
  <c r="AF2" i="99"/>
  <c r="AF24" i="99"/>
  <c r="AB2" i="99"/>
  <c r="AB24" i="99"/>
  <c r="Y2" i="99"/>
  <c r="Y24" i="99"/>
  <c r="W2" i="99"/>
  <c r="W24" i="99"/>
  <c r="R2" i="99"/>
  <c r="R24" i="99"/>
  <c r="P2" i="99"/>
  <c r="P24" i="99"/>
  <c r="M2" i="99"/>
  <c r="M24" i="99"/>
  <c r="H2" i="99"/>
  <c r="H24" i="99"/>
  <c r="F2" i="99"/>
  <c r="D2" i="99"/>
  <c r="D24" i="99"/>
  <c r="F26" i="63"/>
  <c r="F46" i="63"/>
  <c r="F66" i="63"/>
  <c r="H22" i="63"/>
  <c r="H42" i="63"/>
  <c r="H62" i="63"/>
  <c r="H82" i="63"/>
  <c r="Z1" i="200"/>
  <c r="Z1" i="204"/>
  <c r="Z1" i="203"/>
  <c r="Z1" i="199"/>
  <c r="Z1" i="202"/>
  <c r="Z1" i="193"/>
  <c r="Z1" i="201"/>
  <c r="X1" i="200"/>
  <c r="X1" i="204"/>
  <c r="X1" i="203"/>
  <c r="X1" i="202"/>
  <c r="X1" i="199"/>
  <c r="X1" i="193"/>
  <c r="X1" i="201"/>
  <c r="V1" i="200"/>
  <c r="V1" i="204"/>
  <c r="V1" i="203"/>
  <c r="V1" i="199"/>
  <c r="V1" i="202"/>
  <c r="V1" i="193"/>
  <c r="V1" i="201"/>
  <c r="T1" i="200"/>
  <c r="T1" i="204"/>
  <c r="T1" i="203"/>
  <c r="T1" i="202"/>
  <c r="T1" i="199"/>
  <c r="T1" i="193"/>
  <c r="T1" i="201"/>
  <c r="R1" i="200"/>
  <c r="R1" i="204"/>
  <c r="R1" i="203"/>
  <c r="R1" i="199"/>
  <c r="R1" i="202"/>
  <c r="R1" i="193"/>
  <c r="R1" i="201"/>
  <c r="A8" i="159"/>
  <c r="I1" i="160"/>
  <c r="AA1" i="200"/>
  <c r="AA1" i="204"/>
  <c r="AA1" i="203"/>
  <c r="AA1" i="202"/>
  <c r="AA1" i="199"/>
  <c r="AA1" i="193"/>
  <c r="AA1" i="201"/>
  <c r="Y1" i="200"/>
  <c r="Y1" i="204"/>
  <c r="Y1" i="203"/>
  <c r="Y1" i="202"/>
  <c r="Y1" i="199"/>
  <c r="Y1" i="193"/>
  <c r="Y1" i="201"/>
  <c r="W1" i="200"/>
  <c r="W1" i="204"/>
  <c r="W1" i="203"/>
  <c r="W1" i="202"/>
  <c r="W1" i="199"/>
  <c r="W1" i="193"/>
  <c r="W1" i="201"/>
  <c r="U1" i="200"/>
  <c r="U1" i="204"/>
  <c r="U1" i="203"/>
  <c r="U1" i="202"/>
  <c r="U1" i="199"/>
  <c r="U1" i="193"/>
  <c r="U1" i="201"/>
  <c r="S1" i="200"/>
  <c r="S1" i="204"/>
  <c r="S1" i="203"/>
  <c r="S1" i="202"/>
  <c r="S1" i="199"/>
  <c r="S1" i="193"/>
  <c r="S1" i="201"/>
  <c r="C1" i="159"/>
  <c r="AE163" i="201"/>
  <c r="AG163" i="201" s="1"/>
  <c r="AM161" i="201"/>
  <c r="AE147" i="201"/>
  <c r="AG147" i="201"/>
  <c r="AM145" i="201"/>
  <c r="AM143" i="201"/>
  <c r="AM141" i="201"/>
  <c r="AM136" i="201"/>
  <c r="AM134" i="201"/>
  <c r="AM132" i="201"/>
  <c r="AE131" i="201"/>
  <c r="AG131" i="201"/>
  <c r="AM129" i="201"/>
  <c r="AM125" i="201"/>
  <c r="AM118" i="201"/>
  <c r="AM116" i="201"/>
  <c r="AE115" i="201"/>
  <c r="AG115" i="201" s="1"/>
  <c r="AM113" i="201"/>
  <c r="AM109" i="201"/>
  <c r="AM104" i="201"/>
  <c r="AM102" i="201"/>
  <c r="AE99" i="201"/>
  <c r="AG99" i="201"/>
  <c r="AM97" i="201"/>
  <c r="AM95" i="201"/>
  <c r="AM93" i="201"/>
  <c r="AM88" i="201"/>
  <c r="AM86" i="201"/>
  <c r="AM84" i="201"/>
  <c r="AE83" i="201"/>
  <c r="AG83" i="201"/>
  <c r="AM81" i="201"/>
  <c r="AM79" i="201"/>
  <c r="AM77" i="201"/>
  <c r="AM72" i="201"/>
  <c r="AM70" i="201"/>
  <c r="AM68" i="201"/>
  <c r="AE67" i="201"/>
  <c r="AG67" i="201"/>
  <c r="AM65" i="201"/>
  <c r="AM63" i="201"/>
  <c r="AM61" i="201"/>
  <c r="AM56" i="201"/>
  <c r="AM54" i="201"/>
  <c r="AM52" i="201"/>
  <c r="AE51" i="201"/>
  <c r="AG51" i="201"/>
  <c r="AM49" i="201"/>
  <c r="AM47" i="201"/>
  <c r="AM45" i="201"/>
  <c r="AM40" i="201"/>
  <c r="AM38" i="201"/>
  <c r="AM36" i="201"/>
  <c r="AE35" i="201"/>
  <c r="AM33" i="201"/>
  <c r="AM31" i="201"/>
  <c r="AM29" i="201"/>
  <c r="AM24" i="201"/>
  <c r="AM22" i="201"/>
  <c r="AM20" i="201"/>
  <c r="AE19" i="201"/>
  <c r="AG19" i="201"/>
  <c r="AM17" i="201"/>
  <c r="AM15" i="201"/>
  <c r="AM8" i="201"/>
  <c r="AE3" i="201"/>
  <c r="AM169" i="193"/>
  <c r="AM158" i="193"/>
  <c r="AE155" i="193"/>
  <c r="AE139" i="193"/>
  <c r="AM137" i="193"/>
  <c r="AE123" i="193"/>
  <c r="AM119" i="193"/>
  <c r="AE107" i="193"/>
  <c r="AG107" i="193" s="1"/>
  <c r="AM105" i="193"/>
  <c r="AM94" i="193"/>
  <c r="AE91" i="193"/>
  <c r="AM87" i="193"/>
  <c r="AE75" i="193"/>
  <c r="AG75" i="193"/>
  <c r="AM73" i="193"/>
  <c r="AM69" i="193"/>
  <c r="AM64" i="193"/>
  <c r="AF59" i="193"/>
  <c r="AG59" i="193" s="1"/>
  <c r="AM62" i="193"/>
  <c r="AM60" i="193"/>
  <c r="AE155" i="201"/>
  <c r="AG155" i="201"/>
  <c r="AE139" i="201"/>
  <c r="AG139" i="201" s="1"/>
  <c r="AE123" i="201"/>
  <c r="AG123" i="201"/>
  <c r="AE107" i="201"/>
  <c r="AG107" i="201" s="1"/>
  <c r="AE91" i="201"/>
  <c r="AG91" i="201"/>
  <c r="AE75" i="201"/>
  <c r="AG75" i="201" s="1"/>
  <c r="AE59" i="201"/>
  <c r="AG59" i="201"/>
  <c r="AE43" i="201"/>
  <c r="AG43" i="201" s="1"/>
  <c r="AE27" i="201"/>
  <c r="AG27" i="201"/>
  <c r="AE11" i="201"/>
  <c r="AG11" i="201" s="1"/>
  <c r="AE163" i="193"/>
  <c r="AE147" i="193"/>
  <c r="AE131" i="193"/>
  <c r="AG131" i="193" s="1"/>
  <c r="AE115" i="193"/>
  <c r="AE99" i="193"/>
  <c r="AE83" i="193"/>
  <c r="AE67" i="193"/>
  <c r="AE59" i="193"/>
  <c r="AM57" i="193"/>
  <c r="AM56" i="193"/>
  <c r="AM55" i="193"/>
  <c r="AM54" i="193"/>
  <c r="AM53" i="193"/>
  <c r="AM52" i="193"/>
  <c r="AM49" i="193"/>
  <c r="AM48" i="193"/>
  <c r="AM47" i="193"/>
  <c r="AM46" i="193"/>
  <c r="AM44" i="193"/>
  <c r="AM41" i="193"/>
  <c r="AM40" i="193"/>
  <c r="AM39" i="193"/>
  <c r="AM38" i="193"/>
  <c r="AM36" i="193"/>
  <c r="AM33" i="193"/>
  <c r="AM32" i="193"/>
  <c r="AM31" i="193"/>
  <c r="AM30" i="193"/>
  <c r="AM29" i="193"/>
  <c r="AM28" i="193"/>
  <c r="AM25" i="193"/>
  <c r="AM24" i="193"/>
  <c r="AM23" i="193"/>
  <c r="AM22" i="193"/>
  <c r="AM21" i="193"/>
  <c r="AM20" i="193"/>
  <c r="AM17" i="193"/>
  <c r="AM16" i="193"/>
  <c r="AM15" i="193"/>
  <c r="AM14" i="193"/>
  <c r="AM13" i="193"/>
  <c r="AM12" i="193"/>
  <c r="AM9" i="193"/>
  <c r="AM8" i="193"/>
  <c r="AM81" i="199"/>
  <c r="AM78" i="199"/>
  <c r="AM76" i="199"/>
  <c r="AM69" i="199"/>
  <c r="AM65" i="199"/>
  <c r="AM62" i="199"/>
  <c r="AM56" i="199"/>
  <c r="AM55" i="199"/>
  <c r="AM48" i="199"/>
  <c r="AM45" i="199"/>
  <c r="AE43" i="199"/>
  <c r="AG43" i="199"/>
  <c r="AE27" i="199"/>
  <c r="AE11" i="199"/>
  <c r="AG11" i="199" s="1"/>
  <c r="AE51" i="202"/>
  <c r="AE35" i="202"/>
  <c r="AE19" i="202"/>
  <c r="AE3" i="202"/>
  <c r="AE35" i="199"/>
  <c r="AM31" i="199"/>
  <c r="AM24" i="199"/>
  <c r="AE19" i="199"/>
  <c r="AM15" i="199"/>
  <c r="AM8" i="199"/>
  <c r="AM4" i="199"/>
  <c r="AE3" i="199"/>
  <c r="AM142" i="202"/>
  <c r="AE139" i="202"/>
  <c r="AM137" i="202"/>
  <c r="AM126" i="202"/>
  <c r="AE123" i="202"/>
  <c r="AE107" i="202"/>
  <c r="AG107" i="202"/>
  <c r="AM105" i="202"/>
  <c r="AM94" i="202"/>
  <c r="AE91" i="202"/>
  <c r="AM89" i="202"/>
  <c r="AM78" i="202"/>
  <c r="AE75" i="202"/>
  <c r="AG75" i="202"/>
  <c r="AM73" i="202"/>
  <c r="AM69" i="202"/>
  <c r="AM62" i="202"/>
  <c r="AE59" i="202"/>
  <c r="AM57" i="202"/>
  <c r="AM53" i="202"/>
  <c r="AM46" i="202"/>
  <c r="AM44" i="202"/>
  <c r="AE43" i="202"/>
  <c r="AM41" i="202"/>
  <c r="AM39" i="202"/>
  <c r="AM37" i="202"/>
  <c r="AM30" i="202"/>
  <c r="AM28" i="202"/>
  <c r="AE27" i="202"/>
  <c r="AM25" i="202"/>
  <c r="AM16" i="202"/>
  <c r="AM14" i="202"/>
  <c r="AE11" i="202"/>
  <c r="AG11" i="202"/>
  <c r="AE139" i="203"/>
  <c r="AG139" i="203" s="1"/>
  <c r="AM137" i="203"/>
  <c r="AM128" i="203"/>
  <c r="AM126" i="203"/>
  <c r="AE123" i="203"/>
  <c r="AG123" i="203" s="1"/>
  <c r="AM119" i="203"/>
  <c r="AM112" i="203"/>
  <c r="AM108" i="203"/>
  <c r="AE107" i="203"/>
  <c r="AG107" i="203"/>
  <c r="AM105" i="203"/>
  <c r="AM101" i="203"/>
  <c r="AM96" i="203"/>
  <c r="AM94" i="203"/>
  <c r="AM92" i="203"/>
  <c r="AE91" i="203"/>
  <c r="AG91" i="203" s="1"/>
  <c r="AM89" i="203"/>
  <c r="AM87" i="203"/>
  <c r="AM85" i="203"/>
  <c r="AM80" i="203"/>
  <c r="AM78" i="203"/>
  <c r="AM76" i="203"/>
  <c r="AE75" i="203"/>
  <c r="AG75" i="203" s="1"/>
  <c r="AM73" i="203"/>
  <c r="AM71" i="203"/>
  <c r="AM69" i="203"/>
  <c r="AM64" i="203"/>
  <c r="AM62" i="203"/>
  <c r="AM60" i="203"/>
  <c r="AE59" i="203"/>
  <c r="AM57" i="203"/>
  <c r="AM55" i="203"/>
  <c r="AM53" i="203"/>
  <c r="AM48" i="203"/>
  <c r="AM46" i="203"/>
  <c r="AM44" i="203"/>
  <c r="AE43" i="203"/>
  <c r="AG43" i="203" s="1"/>
  <c r="AM41" i="203"/>
  <c r="AM39" i="203"/>
  <c r="AM37" i="203"/>
  <c r="AM32" i="203"/>
  <c r="AM30" i="203"/>
  <c r="AM28" i="203"/>
  <c r="AE27" i="203"/>
  <c r="AG27" i="203" s="1"/>
  <c r="AM25" i="203"/>
  <c r="AM23" i="203"/>
  <c r="AM21" i="203"/>
  <c r="AM16" i="203"/>
  <c r="AM14" i="203"/>
  <c r="AM12" i="203"/>
  <c r="AE11" i="203"/>
  <c r="AG11" i="203" s="1"/>
  <c r="AM9" i="203"/>
  <c r="AM7" i="203"/>
  <c r="AM5" i="203"/>
  <c r="AE131" i="203"/>
  <c r="AG131" i="203"/>
  <c r="AE115" i="203"/>
  <c r="AG115" i="203"/>
  <c r="AE99" i="203"/>
  <c r="AG99" i="203" s="1"/>
  <c r="AE83" i="203"/>
  <c r="AG83" i="203"/>
  <c r="AE67" i="203"/>
  <c r="AG67" i="203" s="1"/>
  <c r="AE51" i="203"/>
  <c r="AG51" i="203"/>
  <c r="AE35" i="203"/>
  <c r="AE19" i="203"/>
  <c r="AG19" i="203"/>
  <c r="AE3" i="203"/>
  <c r="AG3" i="203" s="1"/>
  <c r="AE219" i="204"/>
  <c r="AG219" i="204" s="1"/>
  <c r="AM213" i="204"/>
  <c r="AM208" i="204"/>
  <c r="AM204" i="204"/>
  <c r="AE203" i="204"/>
  <c r="AG203" i="204"/>
  <c r="AF187" i="204"/>
  <c r="AG187" i="204" s="1"/>
  <c r="AE211" i="204"/>
  <c r="AG211" i="204"/>
  <c r="AE195" i="204"/>
  <c r="AG195" i="204"/>
  <c r="AE187" i="204"/>
  <c r="AM189" i="204"/>
  <c r="AM184" i="204"/>
  <c r="AM180" i="204"/>
  <c r="AM176" i="204"/>
  <c r="AM172" i="204"/>
  <c r="AM168" i="204"/>
  <c r="AM164" i="204"/>
  <c r="AM160" i="204"/>
  <c r="AM156" i="204"/>
  <c r="AM152" i="204"/>
  <c r="AM148" i="204"/>
  <c r="AM144" i="204"/>
  <c r="AM140" i="204"/>
  <c r="AM136" i="204"/>
  <c r="AM134" i="204"/>
  <c r="AM132" i="204"/>
  <c r="AM128" i="204"/>
  <c r="AM127" i="204"/>
  <c r="AM125" i="204"/>
  <c r="AM121" i="204"/>
  <c r="AM120" i="204"/>
  <c r="AM118" i="204"/>
  <c r="AM116" i="204"/>
  <c r="AM112" i="204"/>
  <c r="AM111" i="204"/>
  <c r="AM109" i="204"/>
  <c r="AM105" i="204"/>
  <c r="AM104" i="204"/>
  <c r="AM102" i="204"/>
  <c r="AM100" i="204"/>
  <c r="AM97" i="204"/>
  <c r="AE83" i="204"/>
  <c r="AG83" i="204"/>
  <c r="AE67" i="204"/>
  <c r="AG67" i="204" s="1"/>
  <c r="AE51" i="204"/>
  <c r="AE35" i="204"/>
  <c r="AG35" i="204" s="1"/>
  <c r="AE19" i="204"/>
  <c r="AG19" i="204"/>
  <c r="AE3" i="204"/>
  <c r="AN190" i="200"/>
  <c r="AM190" i="200"/>
  <c r="AN181" i="200"/>
  <c r="AM181" i="200"/>
  <c r="AM96" i="204"/>
  <c r="AM94" i="204"/>
  <c r="AM92" i="204"/>
  <c r="AE91" i="204"/>
  <c r="AG91" i="204"/>
  <c r="AM89" i="204"/>
  <c r="AM87" i="204"/>
  <c r="AM85" i="204"/>
  <c r="AM80" i="204"/>
  <c r="AM78" i="204"/>
  <c r="AM76" i="204"/>
  <c r="AE75" i="204"/>
  <c r="AG75" i="204"/>
  <c r="AM73" i="204"/>
  <c r="AM71" i="204"/>
  <c r="AM69" i="204"/>
  <c r="AM64" i="204"/>
  <c r="AM62" i="204"/>
  <c r="AM60" i="204"/>
  <c r="AE59" i="204"/>
  <c r="AM57" i="204"/>
  <c r="AM55" i="204"/>
  <c r="AM53" i="204"/>
  <c r="AM48" i="204"/>
  <c r="AM46" i="204"/>
  <c r="AM44" i="204"/>
  <c r="AE43" i="204"/>
  <c r="AG43" i="204"/>
  <c r="AM41" i="204"/>
  <c r="AM39" i="204"/>
  <c r="AM37" i="204"/>
  <c r="AE27" i="204"/>
  <c r="AG27" i="204"/>
  <c r="AM25" i="204"/>
  <c r="AM23" i="204"/>
  <c r="AM21" i="204"/>
  <c r="AM16" i="204"/>
  <c r="AM14" i="204"/>
  <c r="AM12" i="204"/>
  <c r="AE11" i="204"/>
  <c r="AG11" i="204"/>
  <c r="AM9" i="204"/>
  <c r="AM7" i="204"/>
  <c r="AM5" i="204"/>
  <c r="AN191" i="200"/>
  <c r="AM191" i="200"/>
  <c r="AN179" i="200"/>
  <c r="AE171" i="200"/>
  <c r="AG171" i="200"/>
  <c r="AM169" i="200"/>
  <c r="AE155" i="200"/>
  <c r="AG155" i="200"/>
  <c r="AM153" i="200"/>
  <c r="AM149" i="200"/>
  <c r="AF139" i="200"/>
  <c r="AM142" i="200"/>
  <c r="AM140" i="200"/>
  <c r="AN75" i="200"/>
  <c r="AM75" i="200"/>
  <c r="AE163" i="200"/>
  <c r="AE147" i="200"/>
  <c r="AG147" i="200" s="1"/>
  <c r="AE139" i="200"/>
  <c r="AG139" i="200" s="1"/>
  <c r="AM137" i="200"/>
  <c r="AM136" i="200"/>
  <c r="AM134" i="200"/>
  <c r="AM132" i="200"/>
  <c r="AM128" i="200"/>
  <c r="AM127" i="200"/>
  <c r="AM125" i="200"/>
  <c r="AM121" i="200"/>
  <c r="AM120" i="200"/>
  <c r="AM118" i="200"/>
  <c r="AM116" i="200"/>
  <c r="AM112" i="200"/>
  <c r="AM111" i="200"/>
  <c r="AM109" i="200"/>
  <c r="AM105" i="200"/>
  <c r="AM104" i="200"/>
  <c r="AM102" i="200"/>
  <c r="AM100" i="200"/>
  <c r="AM96" i="200"/>
  <c r="AM95" i="200"/>
  <c r="AM93" i="200"/>
  <c r="AM92" i="200"/>
  <c r="AM89" i="200"/>
  <c r="AM88" i="200"/>
  <c r="AM87" i="200"/>
  <c r="AM86" i="200"/>
  <c r="AM85" i="200"/>
  <c r="AM84" i="200"/>
  <c r="AJ75" i="200"/>
  <c r="AJ59" i="200"/>
  <c r="AI59" i="200"/>
  <c r="AN81" i="200"/>
  <c r="AN80" i="200"/>
  <c r="AN79" i="200"/>
  <c r="AN78" i="200"/>
  <c r="AN77" i="200"/>
  <c r="AN76" i="200"/>
  <c r="AJ67" i="200"/>
  <c r="AM67" i="200"/>
  <c r="AN65" i="200"/>
  <c r="AN62" i="200"/>
  <c r="AI51" i="200"/>
  <c r="AE51" i="200"/>
  <c r="AG51" i="200" s="1"/>
  <c r="AE35" i="200"/>
  <c r="AG35" i="200" s="1"/>
  <c r="AN32" i="200"/>
  <c r="AN28" i="200"/>
  <c r="AN25" i="200"/>
  <c r="AN17" i="200"/>
  <c r="AN15" i="200"/>
  <c r="AN9" i="200"/>
  <c r="E3" i="99"/>
  <c r="E3" i="160" s="1"/>
  <c r="AQ25" i="99"/>
  <c r="Y26" i="99"/>
  <c r="AI26" i="99"/>
  <c r="AN26" i="99"/>
  <c r="G27" i="99"/>
  <c r="L27" i="99"/>
  <c r="AE27" i="99"/>
  <c r="AO27" i="99"/>
  <c r="D28" i="99"/>
  <c r="H28" i="99"/>
  <c r="R28" i="99"/>
  <c r="R15" i="99"/>
  <c r="R15" i="160" s="1"/>
  <c r="W28" i="99"/>
  <c r="AB28" i="99"/>
  <c r="AF28" i="99"/>
  <c r="AF15" i="99" s="1"/>
  <c r="AF15" i="160" s="1"/>
  <c r="AK28" i="99"/>
  <c r="AP28" i="99"/>
  <c r="AP15" i="99" s="1"/>
  <c r="AP15" i="160" s="1"/>
  <c r="E29" i="99"/>
  <c r="E19" i="99"/>
  <c r="E19" i="160" s="1"/>
  <c r="J29" i="99"/>
  <c r="N29" i="99"/>
  <c r="S29" i="99"/>
  <c r="X29" i="99"/>
  <c r="AC29" i="99"/>
  <c r="AC19" i="99"/>
  <c r="AC19" i="160" s="1"/>
  <c r="AH29" i="99"/>
  <c r="AL29" i="99"/>
  <c r="AQ29" i="99"/>
  <c r="X3" i="18"/>
  <c r="Y3" i="18"/>
  <c r="AB3" i="18"/>
  <c r="AC3" i="18"/>
  <c r="L3" i="18"/>
  <c r="M3" i="18" s="1"/>
  <c r="O4" i="21"/>
  <c r="K1" i="21"/>
  <c r="G18" i="21" s="1"/>
  <c r="G11" i="21"/>
  <c r="K5" i="21"/>
  <c r="O35" i="21"/>
  <c r="AB4" i="18"/>
  <c r="AC4" i="18"/>
  <c r="L4" i="18"/>
  <c r="M4" i="18"/>
  <c r="AF4" i="18"/>
  <c r="AG4" i="18"/>
  <c r="Q4" i="18"/>
  <c r="P4" i="18"/>
  <c r="X5" i="18"/>
  <c r="Y5" i="18"/>
  <c r="AK5" i="18"/>
  <c r="AJ5" i="18"/>
  <c r="U5" i="18"/>
  <c r="T5" i="18"/>
  <c r="F18" i="158"/>
  <c r="J18" i="158"/>
  <c r="AB10" i="18"/>
  <c r="AC10" i="18"/>
  <c r="L10" i="18"/>
  <c r="Y10" i="18"/>
  <c r="X10" i="18"/>
  <c r="X13" i="18"/>
  <c r="Y14" i="18"/>
  <c r="X14" i="18"/>
  <c r="N18" i="158"/>
  <c r="AC13" i="18"/>
  <c r="AB14" i="18"/>
  <c r="AB13" i="18"/>
  <c r="AC14" i="18"/>
  <c r="L14" i="18"/>
  <c r="L13" i="18"/>
  <c r="M14" i="18"/>
  <c r="X15" i="18"/>
  <c r="Y15" i="18"/>
  <c r="AK15" i="18"/>
  <c r="AJ15" i="18"/>
  <c r="T15" i="18"/>
  <c r="AF16" i="18"/>
  <c r="Q16" i="18"/>
  <c r="P16" i="18"/>
  <c r="X17" i="18"/>
  <c r="AK17" i="18"/>
  <c r="AB18" i="18"/>
  <c r="AC18" i="18"/>
  <c r="L18" i="18"/>
  <c r="M18" i="18"/>
  <c r="AF18" i="18"/>
  <c r="P18" i="18"/>
  <c r="X19" i="18"/>
  <c r="Y20" i="18"/>
  <c r="Y19" i="18"/>
  <c r="X20" i="18"/>
  <c r="AK19" i="18"/>
  <c r="AJ20" i="18"/>
  <c r="AJ19" i="18"/>
  <c r="AK20" i="18"/>
  <c r="T20" i="18"/>
  <c r="T19" i="18"/>
  <c r="U20" i="18"/>
  <c r="T18" i="158"/>
  <c r="V18" i="158"/>
  <c r="X18" i="158"/>
  <c r="X25" i="18"/>
  <c r="Y26" i="18"/>
  <c r="X26" i="18"/>
  <c r="Z18" i="158"/>
  <c r="AC25" i="18"/>
  <c r="AB26" i="18"/>
  <c r="AB25" i="18"/>
  <c r="AC26" i="18"/>
  <c r="L26" i="18"/>
  <c r="L25" i="18"/>
  <c r="M26" i="18"/>
  <c r="AF28" i="18"/>
  <c r="Q28" i="18"/>
  <c r="P28" i="18"/>
  <c r="X29" i="18"/>
  <c r="AK29" i="18"/>
  <c r="AJ29" i="18"/>
  <c r="U29" i="18"/>
  <c r="T29" i="18"/>
  <c r="AD18" i="158"/>
  <c r="AH18" i="158"/>
  <c r="AJ18" i="158"/>
  <c r="AK18" i="158"/>
  <c r="AL18" i="158"/>
  <c r="T39" i="18"/>
  <c r="AN18" i="158"/>
  <c r="AB42" i="18"/>
  <c r="AC42" i="18"/>
  <c r="L42" i="18"/>
  <c r="M42" i="18"/>
  <c r="P42" i="18"/>
  <c r="X43" i="18"/>
  <c r="Y44" i="18"/>
  <c r="Y43" i="18"/>
  <c r="X44" i="18"/>
  <c r="AR18" i="158"/>
  <c r="F25" i="99"/>
  <c r="K25" i="99"/>
  <c r="P25" i="99"/>
  <c r="T25" i="99"/>
  <c r="Y25" i="99"/>
  <c r="AD25" i="99"/>
  <c r="AI25" i="99"/>
  <c r="AN25" i="99"/>
  <c r="AR25" i="99"/>
  <c r="G26" i="99"/>
  <c r="L26" i="99"/>
  <c r="Q26" i="99"/>
  <c r="V26" i="99"/>
  <c r="Z26" i="99"/>
  <c r="AE26" i="99"/>
  <c r="AO26" i="99"/>
  <c r="D27" i="99"/>
  <c r="H27" i="99"/>
  <c r="M27" i="99"/>
  <c r="R27" i="99"/>
  <c r="AF27" i="99"/>
  <c r="AK27" i="99"/>
  <c r="AP27" i="99"/>
  <c r="E28" i="99"/>
  <c r="J28" i="99"/>
  <c r="N28" i="99"/>
  <c r="S28" i="99"/>
  <c r="X28" i="99"/>
  <c r="AC28" i="99"/>
  <c r="AH28" i="99"/>
  <c r="AQ28" i="99"/>
  <c r="F29" i="99"/>
  <c r="F18" i="99"/>
  <c r="F18" i="160" s="1"/>
  <c r="K29" i="99"/>
  <c r="K18" i="99" s="1"/>
  <c r="K18" i="160" s="1"/>
  <c r="P29" i="99"/>
  <c r="P18" i="99"/>
  <c r="P18" i="160" s="1"/>
  <c r="T29" i="99"/>
  <c r="T18" i="99"/>
  <c r="T18" i="160" s="1"/>
  <c r="Y29" i="99"/>
  <c r="Y18" i="99"/>
  <c r="Y18" i="160" s="1"/>
  <c r="AD29" i="99"/>
  <c r="AD18" i="99" s="1"/>
  <c r="AD18" i="160" s="1"/>
  <c r="AI29" i="99"/>
  <c r="AI18" i="99"/>
  <c r="AI18" i="160" s="1"/>
  <c r="AN29" i="99"/>
  <c r="AN18" i="99"/>
  <c r="AN18" i="160" s="1"/>
  <c r="AR29" i="99"/>
  <c r="AR18" i="99"/>
  <c r="AR18" i="160" s="1"/>
  <c r="G1" i="157"/>
  <c r="K2" i="21"/>
  <c r="O11" i="21"/>
  <c r="B13" i="21" s="1"/>
  <c r="D21" i="158"/>
  <c r="C1" i="160"/>
  <c r="Z25" i="99"/>
  <c r="AJ25" i="99"/>
  <c r="D26" i="99"/>
  <c r="E27" i="99"/>
  <c r="N27" i="99"/>
  <c r="X27" i="99"/>
  <c r="AH27" i="99"/>
  <c r="AQ27" i="99"/>
  <c r="K28" i="99"/>
  <c r="T28" i="99"/>
  <c r="T15" i="99"/>
  <c r="T15" i="160" s="1"/>
  <c r="Y28" i="99"/>
  <c r="AR28" i="99"/>
  <c r="Q29" i="99"/>
  <c r="Q18" i="99" s="1"/>
  <c r="Q18" i="160" s="1"/>
  <c r="AE29" i="99"/>
  <c r="AE19" i="99"/>
  <c r="AE19" i="160" s="1"/>
  <c r="AF3" i="18"/>
  <c r="AG3" i="18"/>
  <c r="P3" i="18"/>
  <c r="Q3" i="18" s="1"/>
  <c r="AK3" i="18"/>
  <c r="AJ3" i="18"/>
  <c r="T3" i="18"/>
  <c r="U3" i="18" s="1"/>
  <c r="O18" i="21"/>
  <c r="D20" i="21" s="1"/>
  <c r="B20" i="21"/>
  <c r="AJ4" i="18"/>
  <c r="AK4" i="18" s="1"/>
  <c r="T4" i="18"/>
  <c r="U4" i="18"/>
  <c r="E18" i="158"/>
  <c r="E3" i="158" s="1"/>
  <c r="X4" i="18"/>
  <c r="Y4" i="18"/>
  <c r="AF5" i="18"/>
  <c r="AG5" i="18"/>
  <c r="P5" i="18"/>
  <c r="Q5" i="18"/>
  <c r="AB5" i="18"/>
  <c r="AC5" i="18"/>
  <c r="M5" i="18"/>
  <c r="L5" i="18"/>
  <c r="AJ6" i="18"/>
  <c r="AK6" i="18"/>
  <c r="T6" i="18"/>
  <c r="U6" i="18"/>
  <c r="G18" i="158"/>
  <c r="X6" i="18"/>
  <c r="Y6" i="18" s="1"/>
  <c r="AF7" i="18"/>
  <c r="AG8" i="18"/>
  <c r="AG7" i="18"/>
  <c r="AF8" i="18"/>
  <c r="P7" i="18"/>
  <c r="Q8" i="18"/>
  <c r="P8" i="18"/>
  <c r="AB8" i="18"/>
  <c r="AB7" i="18"/>
  <c r="AC8" i="18"/>
  <c r="L8" i="18"/>
  <c r="L7" i="18"/>
  <c r="M8" i="18"/>
  <c r="AF11" i="18"/>
  <c r="P11" i="18"/>
  <c r="AK11" i="18"/>
  <c r="AJ11" i="18"/>
  <c r="T11" i="18"/>
  <c r="AJ16" i="18"/>
  <c r="T16" i="18"/>
  <c r="U16" i="18"/>
  <c r="Q18" i="158"/>
  <c r="Q3" i="158"/>
  <c r="Q3" i="159" s="1"/>
  <c r="M17" i="18"/>
  <c r="L17" i="18"/>
  <c r="S18" i="158"/>
  <c r="AF21" i="18"/>
  <c r="P21" i="18"/>
  <c r="Q21" i="18"/>
  <c r="AK21" i="18"/>
  <c r="AJ21" i="18"/>
  <c r="U21" i="18"/>
  <c r="T21" i="18"/>
  <c r="AF23" i="18"/>
  <c r="P23" i="18"/>
  <c r="AK23" i="18"/>
  <c r="AJ23" i="18"/>
  <c r="T23" i="18"/>
  <c r="AJ24" i="18"/>
  <c r="T24" i="18"/>
  <c r="U24" i="18"/>
  <c r="AF24" i="18"/>
  <c r="P24" i="18"/>
  <c r="AF25" i="18"/>
  <c r="AG26" i="18"/>
  <c r="AF26" i="18"/>
  <c r="P25" i="18"/>
  <c r="Q26" i="18"/>
  <c r="P26" i="18"/>
  <c r="AK25" i="18"/>
  <c r="AJ26" i="18"/>
  <c r="AJ25" i="18"/>
  <c r="AK26" i="18"/>
  <c r="U25" i="18"/>
  <c r="T26" i="18"/>
  <c r="T25" i="18"/>
  <c r="U26" i="18"/>
  <c r="AF27" i="18"/>
  <c r="P27" i="18"/>
  <c r="AB27" i="18"/>
  <c r="L27" i="18"/>
  <c r="AJ28" i="18"/>
  <c r="T28" i="18"/>
  <c r="U28" i="18"/>
  <c r="AJ30" i="18"/>
  <c r="T30" i="18"/>
  <c r="AE18" i="158"/>
  <c r="X30" i="18"/>
  <c r="AF31" i="18"/>
  <c r="AG32" i="18"/>
  <c r="AG31" i="18"/>
  <c r="AF32" i="18"/>
  <c r="AB32" i="18"/>
  <c r="AB31" i="18"/>
  <c r="AC32" i="18"/>
  <c r="L32" i="18"/>
  <c r="L31" i="18"/>
  <c r="M32" i="18"/>
  <c r="AJ34" i="18"/>
  <c r="AK34" i="18"/>
  <c r="T34" i="18"/>
  <c r="AG34" i="18"/>
  <c r="AF34" i="18"/>
  <c r="AO18" i="158"/>
  <c r="AO3" i="158"/>
  <c r="AO3" i="159" s="1"/>
  <c r="AF41" i="18"/>
  <c r="AG41" i="18"/>
  <c r="P41" i="18"/>
  <c r="AQ18" i="158"/>
  <c r="D25" i="99"/>
  <c r="H25" i="99"/>
  <c r="AF25" i="99"/>
  <c r="AK25" i="99"/>
  <c r="AP25" i="99"/>
  <c r="E26" i="99"/>
  <c r="J26" i="99"/>
  <c r="N26" i="99"/>
  <c r="S26" i="99"/>
  <c r="AC26" i="99"/>
  <c r="AL26" i="99"/>
  <c r="AQ26" i="99"/>
  <c r="F27" i="99"/>
  <c r="K27" i="99"/>
  <c r="P27" i="99"/>
  <c r="T27" i="99"/>
  <c r="Y27" i="99"/>
  <c r="Y12" i="99"/>
  <c r="Y12" i="160" s="1"/>
  <c r="AD27" i="99"/>
  <c r="AI27" i="99"/>
  <c r="AI12" i="99"/>
  <c r="AI12" i="160" s="1"/>
  <c r="Q28" i="99"/>
  <c r="V28" i="99"/>
  <c r="Z28" i="99"/>
  <c r="AJ28" i="99"/>
  <c r="D29" i="99"/>
  <c r="D18" i="99" s="1"/>
  <c r="D18" i="160" s="1"/>
  <c r="H29" i="99"/>
  <c r="H18" i="99"/>
  <c r="H18" i="160" s="1"/>
  <c r="M29" i="99"/>
  <c r="M18" i="99"/>
  <c r="M18" i="160" s="1"/>
  <c r="W29" i="99"/>
  <c r="AB29" i="99"/>
  <c r="AB18" i="99"/>
  <c r="AB18" i="160" s="1"/>
  <c r="AF29" i="99"/>
  <c r="AF18" i="99"/>
  <c r="AF18" i="160" s="1"/>
  <c r="AK29" i="99"/>
  <c r="AK18" i="99"/>
  <c r="AK18" i="160" s="1"/>
  <c r="AP29" i="99"/>
  <c r="AP18" i="99" s="1"/>
  <c r="AP18" i="160" s="1"/>
  <c r="K4" i="21"/>
  <c r="O28" i="21"/>
  <c r="K6" i="21"/>
  <c r="O42" i="21"/>
  <c r="B43" i="21"/>
  <c r="M12" i="99"/>
  <c r="M12" i="160" s="1"/>
  <c r="B37" i="21"/>
  <c r="B39" i="21"/>
  <c r="D37" i="21"/>
  <c r="D39" i="21"/>
  <c r="AL18" i="99"/>
  <c r="AL18" i="160"/>
  <c r="X18" i="99"/>
  <c r="X18" i="160" s="1"/>
  <c r="J18" i="99"/>
  <c r="J18" i="160"/>
  <c r="B15" i="21"/>
  <c r="D13" i="21"/>
  <c r="D15" i="21"/>
  <c r="AM141" i="202"/>
  <c r="AN141" i="202"/>
  <c r="AM77" i="202"/>
  <c r="AN77" i="202"/>
  <c r="AM54" i="202"/>
  <c r="AN54" i="202"/>
  <c r="AM61" i="202"/>
  <c r="AN61" i="202"/>
  <c r="AM134" i="202"/>
  <c r="AN134" i="202"/>
  <c r="AM102" i="202"/>
  <c r="AN102" i="202"/>
  <c r="AM70" i="202"/>
  <c r="AN70" i="202"/>
  <c r="AI67" i="202"/>
  <c r="AG51" i="202"/>
  <c r="AJ51" i="202"/>
  <c r="AI35" i="202"/>
  <c r="AI27" i="202"/>
  <c r="AJ11" i="202"/>
  <c r="AM13" i="202"/>
  <c r="AN13" i="202"/>
  <c r="AF139" i="202"/>
  <c r="AG139" i="202"/>
  <c r="AJ139" i="202"/>
  <c r="AJ131" i="202"/>
  <c r="AE115" i="202"/>
  <c r="AJ107" i="202"/>
  <c r="AJ99" i="202"/>
  <c r="AE83" i="202"/>
  <c r="AJ75" i="202"/>
  <c r="AJ67" i="202"/>
  <c r="AJ59" i="202"/>
  <c r="AI51" i="202"/>
  <c r="AI19" i="202"/>
  <c r="AI139" i="202"/>
  <c r="AE131" i="202"/>
  <c r="AG131" i="202" s="1"/>
  <c r="AF123" i="202"/>
  <c r="AG123" i="202"/>
  <c r="AJ123" i="202"/>
  <c r="AF115" i="202"/>
  <c r="AI115" i="202"/>
  <c r="AI107" i="202"/>
  <c r="AE99" i="202"/>
  <c r="AG99" i="202" s="1"/>
  <c r="AF91" i="202"/>
  <c r="AG91" i="202"/>
  <c r="AJ91" i="202"/>
  <c r="AF83" i="202"/>
  <c r="AI83" i="202"/>
  <c r="AI75" i="202"/>
  <c r="AE67" i="202"/>
  <c r="AG67" i="202" s="1"/>
  <c r="AF43" i="202"/>
  <c r="AG43" i="202"/>
  <c r="AJ43" i="202"/>
  <c r="AJ35" i="202"/>
  <c r="AF35" i="202"/>
  <c r="AG35" i="202"/>
  <c r="AF27" i="202"/>
  <c r="AG27" i="202" s="1"/>
  <c r="AJ27" i="202"/>
  <c r="AF19" i="202"/>
  <c r="AG19" i="202"/>
  <c r="AJ19" i="202"/>
  <c r="AI11" i="202"/>
  <c r="AI3" i="202"/>
  <c r="AM144" i="202"/>
  <c r="AN144" i="202"/>
  <c r="AM124" i="202"/>
  <c r="AN124" i="202"/>
  <c r="AG115" i="202"/>
  <c r="AN117" i="202"/>
  <c r="AM117" i="202"/>
  <c r="AN104" i="202"/>
  <c r="AM104" i="202"/>
  <c r="AM92" i="202"/>
  <c r="AN92" i="202"/>
  <c r="AG83" i="202"/>
  <c r="AN85" i="202"/>
  <c r="AM85" i="202"/>
  <c r="AM80" i="202"/>
  <c r="AN80" i="202"/>
  <c r="AM72" i="202"/>
  <c r="AN72" i="202"/>
  <c r="AM63" i="202"/>
  <c r="AN63" i="202"/>
  <c r="AM140" i="202"/>
  <c r="AN140" i="202"/>
  <c r="AN133" i="202"/>
  <c r="AM133" i="202"/>
  <c r="AM128" i="202"/>
  <c r="AN128" i="202"/>
  <c r="AN101" i="202"/>
  <c r="AM101" i="202"/>
  <c r="AN96" i="202"/>
  <c r="AM96" i="202"/>
  <c r="AM88" i="202"/>
  <c r="AN88" i="202"/>
  <c r="AN76" i="202"/>
  <c r="AM76" i="202"/>
  <c r="AM40" i="202"/>
  <c r="AN40" i="202"/>
  <c r="AM24" i="202"/>
  <c r="AN24" i="202"/>
  <c r="AM12" i="202"/>
  <c r="AM32" i="202"/>
  <c r="AM48" i="202"/>
  <c r="AM55" i="202"/>
  <c r="AM60" i="202"/>
  <c r="AM64" i="202"/>
  <c r="AM71" i="202"/>
  <c r="AM87" i="202"/>
  <c r="AM103" i="202"/>
  <c r="AM119" i="202"/>
  <c r="AM135" i="202"/>
  <c r="AN145" i="202"/>
  <c r="AN129" i="202"/>
  <c r="AM123" i="202"/>
  <c r="AM115" i="202"/>
  <c r="AN113" i="202"/>
  <c r="AN111" i="202"/>
  <c r="AM107" i="202"/>
  <c r="AN100" i="202"/>
  <c r="AM99" i="202"/>
  <c r="AN97" i="202"/>
  <c r="AN95" i="202"/>
  <c r="AM91" i="202"/>
  <c r="AN84" i="202"/>
  <c r="AM83" i="202"/>
  <c r="AN81" i="202"/>
  <c r="AN79" i="202"/>
  <c r="AM75" i="202"/>
  <c r="AM65" i="202"/>
  <c r="AN65" i="202"/>
  <c r="AF59" i="202"/>
  <c r="AG59" i="202" s="1"/>
  <c r="AN59" i="202"/>
  <c r="AM59" i="202"/>
  <c r="AI59" i="202"/>
  <c r="AM68" i="202"/>
  <c r="AN68" i="202"/>
  <c r="AN67" i="202"/>
  <c r="AM67" i="202"/>
  <c r="AN52" i="202"/>
  <c r="AM51" i="202"/>
  <c r="AN49" i="202"/>
  <c r="AN47" i="202"/>
  <c r="AM43" i="202"/>
  <c r="AN36" i="202"/>
  <c r="AM35" i="202"/>
  <c r="AN33" i="202"/>
  <c r="AN31" i="202"/>
  <c r="AM27" i="202"/>
  <c r="AN20" i="202"/>
  <c r="AN17" i="202"/>
  <c r="AN15" i="202"/>
  <c r="AM11" i="202"/>
  <c r="AM3" i="202"/>
  <c r="AN144" i="203"/>
  <c r="AM144" i="203"/>
  <c r="AM136" i="203"/>
  <c r="AN136" i="203"/>
  <c r="AM129" i="203"/>
  <c r="AN129" i="203"/>
  <c r="AM127" i="203"/>
  <c r="AN127" i="203"/>
  <c r="AN123" i="203"/>
  <c r="AM123" i="203"/>
  <c r="AM113" i="203"/>
  <c r="AN113" i="203"/>
  <c r="AM111" i="203"/>
  <c r="AN111" i="203"/>
  <c r="AM88" i="203"/>
  <c r="AN88" i="203"/>
  <c r="AM68" i="203"/>
  <c r="AN68" i="203"/>
  <c r="AN145" i="203"/>
  <c r="AN143" i="203"/>
  <c r="AM139" i="203"/>
  <c r="AN131" i="203"/>
  <c r="AM131" i="203"/>
  <c r="AI131" i="203"/>
  <c r="AN115" i="203"/>
  <c r="AM115" i="203"/>
  <c r="AI115" i="203"/>
  <c r="AJ107" i="203"/>
  <c r="AM104" i="203"/>
  <c r="AN104" i="203"/>
  <c r="AM63" i="203"/>
  <c r="AN63" i="203"/>
  <c r="AM65" i="203"/>
  <c r="AN65" i="203"/>
  <c r="AM40" i="203"/>
  <c r="AN40" i="203"/>
  <c r="AM8" i="203"/>
  <c r="AN8" i="203"/>
  <c r="AM107" i="203"/>
  <c r="AN100" i="203"/>
  <c r="AM99" i="203"/>
  <c r="AN97" i="203"/>
  <c r="AN95" i="203"/>
  <c r="AM91" i="203"/>
  <c r="AN84" i="203"/>
  <c r="AM83" i="203"/>
  <c r="AN81" i="203"/>
  <c r="AN79" i="203"/>
  <c r="AM75" i="203"/>
  <c r="AN67" i="203"/>
  <c r="AM67" i="203"/>
  <c r="AI67" i="203"/>
  <c r="AN59" i="203"/>
  <c r="AM59" i="203"/>
  <c r="AI59" i="203"/>
  <c r="AM24" i="203"/>
  <c r="AN24" i="203"/>
  <c r="AN52" i="203"/>
  <c r="AM51" i="203"/>
  <c r="AN49" i="203"/>
  <c r="AN47" i="203"/>
  <c r="AM43" i="203"/>
  <c r="AN36" i="203"/>
  <c r="AM35" i="203"/>
  <c r="AN33" i="203"/>
  <c r="AN31" i="203"/>
  <c r="AM27" i="203"/>
  <c r="AN20" i="203"/>
  <c r="AM19" i="203"/>
  <c r="AN17" i="203"/>
  <c r="AN15" i="203"/>
  <c r="AM11" i="203"/>
  <c r="AN4" i="203"/>
  <c r="AM3" i="203"/>
  <c r="AM225" i="204"/>
  <c r="AN225" i="204"/>
  <c r="AN199" i="204"/>
  <c r="AM199" i="204"/>
  <c r="AN181" i="204"/>
  <c r="AM181" i="204"/>
  <c r="AN173" i="204"/>
  <c r="AM173" i="204"/>
  <c r="AN165" i="204"/>
  <c r="AM165" i="204"/>
  <c r="AN157" i="204"/>
  <c r="AM157" i="204"/>
  <c r="AN149" i="204"/>
  <c r="AM149" i="204"/>
  <c r="AN141" i="204"/>
  <c r="AM141" i="204"/>
  <c r="AN222" i="204"/>
  <c r="AM222" i="204"/>
  <c r="AN201" i="204"/>
  <c r="AM201" i="204"/>
  <c r="AN188" i="204"/>
  <c r="AM188" i="204"/>
  <c r="AN183" i="204"/>
  <c r="AM183" i="204"/>
  <c r="AN179" i="204"/>
  <c r="AM179" i="204"/>
  <c r="AN175" i="204"/>
  <c r="AM175" i="204"/>
  <c r="AN171" i="204"/>
  <c r="AM171" i="204"/>
  <c r="AN167" i="204"/>
  <c r="AM167" i="204"/>
  <c r="AN163" i="204"/>
  <c r="AM163" i="204"/>
  <c r="AN159" i="204"/>
  <c r="AM159" i="204"/>
  <c r="AN155" i="204"/>
  <c r="AM155" i="204"/>
  <c r="AN151" i="204"/>
  <c r="AM151" i="204"/>
  <c r="AN147" i="204"/>
  <c r="AM147" i="204"/>
  <c r="AN143" i="204"/>
  <c r="AM143" i="204"/>
  <c r="AN139" i="204"/>
  <c r="AM139" i="204"/>
  <c r="AN221" i="204"/>
  <c r="AN216" i="204"/>
  <c r="AN214" i="204"/>
  <c r="AN205" i="204"/>
  <c r="AN198" i="204"/>
  <c r="AN191" i="204"/>
  <c r="AM187" i="204"/>
  <c r="AN131" i="204"/>
  <c r="AM131" i="204"/>
  <c r="AI131" i="204"/>
  <c r="AN123" i="204"/>
  <c r="AM123" i="204"/>
  <c r="AI123" i="204"/>
  <c r="AN115" i="204"/>
  <c r="AM115" i="204"/>
  <c r="AI115" i="204"/>
  <c r="AI107" i="204"/>
  <c r="AJ99" i="204"/>
  <c r="AM72" i="204"/>
  <c r="AN72" i="204"/>
  <c r="AM68" i="204"/>
  <c r="AN68" i="204"/>
  <c r="AE107" i="204"/>
  <c r="AM88" i="204"/>
  <c r="AN88" i="204"/>
  <c r="AM65" i="204"/>
  <c r="AN65" i="204"/>
  <c r="AM63" i="204"/>
  <c r="AN63" i="204"/>
  <c r="AN59" i="204"/>
  <c r="AM59" i="204"/>
  <c r="AM40" i="204"/>
  <c r="AN40" i="204"/>
  <c r="AM24" i="204"/>
  <c r="AN24" i="204"/>
  <c r="AM8" i="204"/>
  <c r="AN8" i="204"/>
  <c r="AM99" i="204"/>
  <c r="AN84" i="204"/>
  <c r="AM83" i="204"/>
  <c r="AN81" i="204"/>
  <c r="AN79" i="204"/>
  <c r="AM75" i="204"/>
  <c r="AN67" i="204"/>
  <c r="AM67" i="204"/>
  <c r="AI67" i="204"/>
  <c r="AN52" i="204"/>
  <c r="AM51" i="204"/>
  <c r="AN49" i="204"/>
  <c r="AN47" i="204"/>
  <c r="AM43" i="204"/>
  <c r="AN36" i="204"/>
  <c r="AM35" i="204"/>
  <c r="AN33" i="204"/>
  <c r="AM27" i="204"/>
  <c r="AN20" i="204"/>
  <c r="AM19" i="204"/>
  <c r="AN17" i="204"/>
  <c r="AN15" i="204"/>
  <c r="AM11" i="204"/>
  <c r="AN4" i="204"/>
  <c r="AM177" i="200"/>
  <c r="AN177" i="200"/>
  <c r="AN171" i="200"/>
  <c r="AM171" i="200"/>
  <c r="AN160" i="200"/>
  <c r="AM160" i="200"/>
  <c r="AM145" i="200"/>
  <c r="AN145" i="200"/>
  <c r="AN193" i="200"/>
  <c r="AM193" i="200"/>
  <c r="AN188" i="200"/>
  <c r="AM188" i="200"/>
  <c r="AN184" i="200"/>
  <c r="AM184" i="200"/>
  <c r="AM168" i="200"/>
  <c r="AN168" i="200"/>
  <c r="AN173" i="200"/>
  <c r="AN164" i="200"/>
  <c r="AN161" i="200"/>
  <c r="AN159" i="200"/>
  <c r="AM155" i="200"/>
  <c r="AI155" i="200"/>
  <c r="AN131" i="200"/>
  <c r="AM131" i="200"/>
  <c r="AI131" i="200"/>
  <c r="AN123" i="200"/>
  <c r="AM123" i="200"/>
  <c r="AI123" i="200"/>
  <c r="AN115" i="200"/>
  <c r="AM115" i="200"/>
  <c r="AI115" i="200"/>
  <c r="AN107" i="200"/>
  <c r="AM107" i="200"/>
  <c r="AI107" i="200"/>
  <c r="AN99" i="200"/>
  <c r="AM99" i="200"/>
  <c r="AI99" i="200"/>
  <c r="AE91" i="200"/>
  <c r="AG91" i="200"/>
  <c r="AM148" i="200"/>
  <c r="AN148" i="200"/>
  <c r="AN147" i="200"/>
  <c r="AM147" i="200"/>
  <c r="AJ139" i="200"/>
  <c r="AN91" i="200"/>
  <c r="AM91" i="200"/>
  <c r="AI91" i="200"/>
  <c r="AN83" i="200"/>
  <c r="AM83" i="200"/>
  <c r="AI83" i="200"/>
  <c r="AE75" i="200"/>
  <c r="AG75" i="200" s="1"/>
  <c r="AM11" i="200"/>
  <c r="AN49" i="200"/>
  <c r="AN47" i="200"/>
  <c r="AM43" i="200"/>
  <c r="AN168" i="201"/>
  <c r="AM168" i="201"/>
  <c r="AM160" i="201"/>
  <c r="AN160" i="201"/>
  <c r="AM149" i="201"/>
  <c r="AN149" i="201"/>
  <c r="AN164" i="201"/>
  <c r="AM164" i="201"/>
  <c r="AM157" i="201"/>
  <c r="AN157" i="201"/>
  <c r="AN152" i="201"/>
  <c r="AM152" i="201"/>
  <c r="AM133" i="201"/>
  <c r="AN133" i="201"/>
  <c r="AJ147" i="201"/>
  <c r="AM144" i="201"/>
  <c r="AN144" i="201"/>
  <c r="AM142" i="201"/>
  <c r="AN142" i="201"/>
  <c r="AM128" i="201"/>
  <c r="AN128" i="201"/>
  <c r="AM126" i="201"/>
  <c r="AN126" i="201"/>
  <c r="AM105" i="201"/>
  <c r="AN105" i="201"/>
  <c r="AM73" i="201"/>
  <c r="AN73" i="201"/>
  <c r="AM60" i="201"/>
  <c r="AN60" i="201"/>
  <c r="AN169" i="201"/>
  <c r="AN167" i="201"/>
  <c r="AM163" i="201"/>
  <c r="AN156" i="201"/>
  <c r="AM155" i="201"/>
  <c r="AN153" i="201"/>
  <c r="AN151" i="201"/>
  <c r="AJ139" i="201"/>
  <c r="AJ123" i="201"/>
  <c r="AM121" i="201"/>
  <c r="AN121" i="201"/>
  <c r="AM89" i="201"/>
  <c r="AN89" i="201"/>
  <c r="AN67" i="201"/>
  <c r="AM67" i="201"/>
  <c r="AM57" i="201"/>
  <c r="AN57" i="201"/>
  <c r="AM55" i="201"/>
  <c r="AN55" i="201"/>
  <c r="AM32" i="201"/>
  <c r="AN32" i="201"/>
  <c r="AM16" i="201"/>
  <c r="AN16" i="201"/>
  <c r="AN117" i="201"/>
  <c r="AN112" i="201"/>
  <c r="AN110" i="201"/>
  <c r="AN101" i="201"/>
  <c r="AN96" i="201"/>
  <c r="AN94" i="201"/>
  <c r="AN85" i="201"/>
  <c r="AN80" i="201"/>
  <c r="AN78" i="201"/>
  <c r="AN59" i="201"/>
  <c r="AM59" i="201"/>
  <c r="AI59" i="201"/>
  <c r="AJ51" i="201"/>
  <c r="AM48" i="201"/>
  <c r="AN48" i="201"/>
  <c r="AM51" i="201"/>
  <c r="AN44" i="201"/>
  <c r="AM43" i="201"/>
  <c r="AN41" i="201"/>
  <c r="AN39" i="201"/>
  <c r="AM35" i="201"/>
  <c r="AN28" i="201"/>
  <c r="AM27" i="201"/>
  <c r="AN25" i="201"/>
  <c r="AN23" i="201"/>
  <c r="AM19" i="201"/>
  <c r="AN9" i="201"/>
  <c r="AN7" i="201"/>
  <c r="AM3" i="201"/>
  <c r="AN167" i="193"/>
  <c r="AM167" i="193"/>
  <c r="AN153" i="193"/>
  <c r="AM153" i="193"/>
  <c r="AN142" i="193"/>
  <c r="AM142" i="193"/>
  <c r="AN103" i="193"/>
  <c r="AM103" i="193"/>
  <c r="AN89" i="193"/>
  <c r="AM89" i="193"/>
  <c r="AN78" i="193"/>
  <c r="AM78" i="193"/>
  <c r="AN71" i="193"/>
  <c r="AM71" i="193"/>
  <c r="AN45" i="193"/>
  <c r="AM45" i="193"/>
  <c r="AN37" i="193"/>
  <c r="AM37" i="193"/>
  <c r="AF155" i="193"/>
  <c r="AJ155" i="193"/>
  <c r="AF147" i="193"/>
  <c r="AG147" i="193"/>
  <c r="AI147" i="193"/>
  <c r="AI139" i="193"/>
  <c r="AN134" i="193"/>
  <c r="AF123" i="193"/>
  <c r="AG123" i="193" s="1"/>
  <c r="AJ123" i="193"/>
  <c r="AF115" i="193"/>
  <c r="AG115" i="193"/>
  <c r="AI115" i="193"/>
  <c r="AN109" i="193"/>
  <c r="AI107" i="193"/>
  <c r="AN102" i="193"/>
  <c r="AF91" i="193"/>
  <c r="AG91" i="193" s="1"/>
  <c r="AJ91" i="193"/>
  <c r="AF83" i="193"/>
  <c r="AG83" i="193"/>
  <c r="AI83" i="193"/>
  <c r="AN77" i="193"/>
  <c r="AI75" i="193"/>
  <c r="AN70" i="193"/>
  <c r="AI59" i="193"/>
  <c r="AI51" i="193"/>
  <c r="AI43" i="193"/>
  <c r="AI35" i="193"/>
  <c r="AI27" i="193"/>
  <c r="AI19" i="193"/>
  <c r="AI11" i="193"/>
  <c r="AJ3" i="193"/>
  <c r="AI3" i="193"/>
  <c r="AG155" i="193"/>
  <c r="AI163" i="193"/>
  <c r="AI155" i="193"/>
  <c r="AJ139" i="193"/>
  <c r="AI131" i="193"/>
  <c r="AI123" i="193"/>
  <c r="AJ107" i="193"/>
  <c r="AI99" i="193"/>
  <c r="AI91" i="193"/>
  <c r="AJ75" i="193"/>
  <c r="AG67" i="193"/>
  <c r="AJ51" i="193"/>
  <c r="AJ43" i="193"/>
  <c r="AE43" i="193"/>
  <c r="AG43" i="193"/>
  <c r="AJ35" i="193"/>
  <c r="AE35" i="193"/>
  <c r="AJ27" i="193"/>
  <c r="AE27" i="193"/>
  <c r="AG27" i="193"/>
  <c r="AJ19" i="193"/>
  <c r="AE19" i="193"/>
  <c r="AG19" i="193"/>
  <c r="AJ11" i="193"/>
  <c r="AE11" i="193"/>
  <c r="AG11" i="193"/>
  <c r="AN160" i="193"/>
  <c r="AM160" i="193"/>
  <c r="AM152" i="193"/>
  <c r="AN152" i="193"/>
  <c r="AN133" i="193"/>
  <c r="AM133" i="193"/>
  <c r="AN108" i="193"/>
  <c r="AM108" i="193"/>
  <c r="AN101" i="193"/>
  <c r="AM101" i="193"/>
  <c r="AN96" i="193"/>
  <c r="AM96" i="193"/>
  <c r="AM88" i="193"/>
  <c r="AN88" i="193"/>
  <c r="AN76" i="193"/>
  <c r="AM76" i="193"/>
  <c r="AN156" i="193"/>
  <c r="AM156" i="193"/>
  <c r="AM136" i="193"/>
  <c r="AN136" i="193"/>
  <c r="AN117" i="193"/>
  <c r="AM117" i="193"/>
  <c r="AN112" i="193"/>
  <c r="AM112" i="193"/>
  <c r="AM104" i="193"/>
  <c r="AN104" i="193"/>
  <c r="AN92" i="193"/>
  <c r="AM92" i="193"/>
  <c r="AN85" i="193"/>
  <c r="AM85" i="193"/>
  <c r="AN80" i="193"/>
  <c r="AM80" i="193"/>
  <c r="AM72" i="193"/>
  <c r="AN72" i="193"/>
  <c r="AM68" i="193"/>
  <c r="AN68" i="193"/>
  <c r="AN164" i="193"/>
  <c r="AN161" i="193"/>
  <c r="AN148" i="193"/>
  <c r="AN145" i="193"/>
  <c r="AN143" i="193"/>
  <c r="AM139" i="193"/>
  <c r="AM131" i="193"/>
  <c r="AN127" i="193"/>
  <c r="AM123" i="193"/>
  <c r="AM115" i="193"/>
  <c r="AN113" i="193"/>
  <c r="AM107" i="193"/>
  <c r="AN100" i="193"/>
  <c r="AM99" i="193"/>
  <c r="AN97" i="193"/>
  <c r="AN95" i="193"/>
  <c r="AM91" i="193"/>
  <c r="AN84" i="193"/>
  <c r="AM83" i="193"/>
  <c r="AN81" i="193"/>
  <c r="AN79" i="193"/>
  <c r="AM75" i="193"/>
  <c r="AN67" i="193"/>
  <c r="AM67" i="193"/>
  <c r="AI67" i="193"/>
  <c r="AJ59" i="193"/>
  <c r="AE51" i="193"/>
  <c r="AM65" i="193"/>
  <c r="AN65" i="193"/>
  <c r="AM61" i="193"/>
  <c r="AN61" i="193"/>
  <c r="AN51" i="193"/>
  <c r="AM51" i="193"/>
  <c r="AM43" i="193"/>
  <c r="AM35" i="193"/>
  <c r="AM27" i="193"/>
  <c r="AM19" i="193"/>
  <c r="AM11" i="193"/>
  <c r="AM3" i="193"/>
  <c r="AN77" i="199"/>
  <c r="AM39" i="199"/>
  <c r="AN39" i="199"/>
  <c r="AM7" i="199"/>
  <c r="AN7" i="199"/>
  <c r="AM79" i="199"/>
  <c r="AN79" i="199"/>
  <c r="AM23" i="199"/>
  <c r="AN23" i="199"/>
  <c r="AN67" i="199"/>
  <c r="AM67" i="199"/>
  <c r="AN51" i="199"/>
  <c r="AM51" i="199"/>
  <c r="AM28" i="199"/>
  <c r="AN28" i="199"/>
  <c r="AN27" i="199"/>
  <c r="AM27" i="199"/>
  <c r="AM12" i="199"/>
  <c r="AN12" i="199"/>
  <c r="AN11" i="199"/>
  <c r="AM11" i="199"/>
  <c r="AJ3" i="199"/>
  <c r="AE67" i="199"/>
  <c r="AE59" i="199"/>
  <c r="AE51" i="199"/>
  <c r="AG51" i="199"/>
  <c r="AJ43" i="199"/>
  <c r="AF35" i="199"/>
  <c r="AG35" i="199"/>
  <c r="AI35" i="199"/>
  <c r="AM25" i="199"/>
  <c r="AN25" i="199"/>
  <c r="AF19" i="199"/>
  <c r="AG19" i="199"/>
  <c r="AN19" i="199"/>
  <c r="AM19" i="199"/>
  <c r="AI19" i="199"/>
  <c r="AM9" i="199"/>
  <c r="AN9" i="199"/>
  <c r="AF3" i="199"/>
  <c r="AG3" i="199"/>
  <c r="D65" i="206"/>
  <c r="D101" i="206" s="1"/>
  <c r="D66" i="206"/>
  <c r="D102" i="206"/>
  <c r="D67" i="206"/>
  <c r="D103" i="206" s="1"/>
  <c r="F67" i="206"/>
  <c r="F103" i="206"/>
  <c r="C65" i="206"/>
  <c r="C101" i="206" s="1"/>
  <c r="E65" i="206"/>
  <c r="E101" i="206"/>
  <c r="C66" i="206"/>
  <c r="E66" i="206"/>
  <c r="E102" i="206"/>
  <c r="C67" i="206"/>
  <c r="E67" i="206"/>
  <c r="E103" i="206"/>
  <c r="B65" i="206"/>
  <c r="B101" i="206" s="1"/>
  <c r="B67" i="206"/>
  <c r="B103" i="206"/>
  <c r="B66" i="206"/>
  <c r="B102" i="206" s="1"/>
  <c r="F24" i="99"/>
  <c r="L25" i="99"/>
  <c r="L6" i="99"/>
  <c r="L6" i="160" s="1"/>
  <c r="L5" i="160"/>
  <c r="V25" i="99"/>
  <c r="V6" i="99"/>
  <c r="V6" i="160" s="1"/>
  <c r="V5" i="160"/>
  <c r="AJ6" i="99"/>
  <c r="AJ6" i="160" s="1"/>
  <c r="AJ5" i="160"/>
  <c r="H26" i="99"/>
  <c r="R8" i="160"/>
  <c r="R26" i="99"/>
  <c r="R9" i="99"/>
  <c r="R9" i="160" s="1"/>
  <c r="W26" i="99"/>
  <c r="W8" i="160"/>
  <c r="AP26" i="99"/>
  <c r="AP10" i="99"/>
  <c r="AP10" i="160" s="1"/>
  <c r="AP8" i="160"/>
  <c r="N12" i="99"/>
  <c r="N12" i="160" s="1"/>
  <c r="N11" i="160"/>
  <c r="AL11" i="160"/>
  <c r="AL27" i="99"/>
  <c r="AL12" i="99" s="1"/>
  <c r="AL12" i="160" s="1"/>
  <c r="F14" i="160"/>
  <c r="F28" i="99"/>
  <c r="T14" i="160"/>
  <c r="AD14" i="160"/>
  <c r="AD28" i="99"/>
  <c r="AR14" i="160"/>
  <c r="AR15" i="99"/>
  <c r="AR15" i="160" s="1"/>
  <c r="L17" i="160"/>
  <c r="L29" i="99"/>
  <c r="L18" i="99" s="1"/>
  <c r="Q17" i="160"/>
  <c r="V17" i="160"/>
  <c r="V29" i="99"/>
  <c r="V18" i="99" s="1"/>
  <c r="V18" i="160" s="1"/>
  <c r="Z17" i="160"/>
  <c r="Z29" i="99"/>
  <c r="Z18" i="99" s="1"/>
  <c r="Z18" i="160"/>
  <c r="AE17" i="160"/>
  <c r="AJ17" i="160"/>
  <c r="AJ29" i="99"/>
  <c r="AJ19" i="99"/>
  <c r="AJ19" i="160" s="1"/>
  <c r="AO17" i="160"/>
  <c r="AO29" i="99"/>
  <c r="AO19" i="99"/>
  <c r="AO19" i="160" s="1"/>
  <c r="E2" i="159"/>
  <c r="E3" i="159"/>
  <c r="AJ17" i="18"/>
  <c r="AC23" i="158"/>
  <c r="AC13" i="158" s="1"/>
  <c r="AC13" i="159" s="1"/>
  <c r="AC12" i="159"/>
  <c r="X23" i="158"/>
  <c r="X13" i="158" s="1"/>
  <c r="X13" i="159" s="1"/>
  <c r="X12" i="159"/>
  <c r="X5" i="158"/>
  <c r="X5" i="159" s="1"/>
  <c r="X4" i="159"/>
  <c r="AJ12" i="159"/>
  <c r="AJ19" i="158"/>
  <c r="AJ5" i="158" s="1"/>
  <c r="AJ5" i="159" s="1"/>
  <c r="AJ4" i="159"/>
  <c r="W21" i="158"/>
  <c r="W9" i="158" s="1"/>
  <c r="W9" i="159" s="1"/>
  <c r="W8" i="159"/>
  <c r="Q12" i="159"/>
  <c r="C64" i="206"/>
  <c r="E64" i="206"/>
  <c r="E100" i="206" s="1"/>
  <c r="B64" i="206"/>
  <c r="B100" i="206"/>
  <c r="D64" i="206"/>
  <c r="D100" i="206" s="1"/>
  <c r="AP2" i="160"/>
  <c r="AR2" i="160"/>
  <c r="AP5" i="160"/>
  <c r="F63" i="206"/>
  <c r="F99" i="206" s="1"/>
  <c r="E63" i="206"/>
  <c r="E99" i="206" s="1"/>
  <c r="D63" i="206"/>
  <c r="D99" i="206" s="1"/>
  <c r="C63" i="206"/>
  <c r="C99" i="206" s="1"/>
  <c r="B63" i="206"/>
  <c r="B99" i="206"/>
  <c r="F31" i="206"/>
  <c r="F55" i="206"/>
  <c r="F91" i="206"/>
  <c r="D39" i="206"/>
  <c r="D75" i="206" s="1"/>
  <c r="D51" i="206"/>
  <c r="D87" i="206"/>
  <c r="B39" i="206"/>
  <c r="B75" i="206" s="1"/>
  <c r="F39" i="206"/>
  <c r="F75" i="206"/>
  <c r="B51" i="206"/>
  <c r="F51" i="206"/>
  <c r="F87" i="206"/>
  <c r="D27" i="206"/>
  <c r="B27" i="206"/>
  <c r="F27" i="206"/>
  <c r="D14" i="160"/>
  <c r="W9" i="99"/>
  <c r="W9" i="160" s="1"/>
  <c r="N18" i="99"/>
  <c r="N18" i="160" s="1"/>
  <c r="AH18" i="99"/>
  <c r="AH18" i="160"/>
  <c r="B47" i="21"/>
  <c r="B45" i="21"/>
  <c r="D47" i="21"/>
  <c r="D45" i="21"/>
  <c r="AK12" i="99"/>
  <c r="AK12" i="160" s="1"/>
  <c r="K12" i="99"/>
  <c r="K12" i="160"/>
  <c r="AQ18" i="99"/>
  <c r="AQ18" i="160" s="1"/>
  <c r="AC18" i="99"/>
  <c r="AC18" i="160" s="1"/>
  <c r="AJ2" i="99"/>
  <c r="X2" i="99"/>
  <c r="X2" i="160" s="1"/>
  <c r="C27" i="206"/>
  <c r="A12" i="21" s="1"/>
  <c r="E27" i="206"/>
  <c r="D8" i="159"/>
  <c r="G27" i="206"/>
  <c r="A43" i="21"/>
  <c r="B28" i="206"/>
  <c r="D28" i="206"/>
  <c r="F28" i="206"/>
  <c r="C29" i="206"/>
  <c r="F5" i="160" s="1"/>
  <c r="E29" i="206"/>
  <c r="G29" i="206"/>
  <c r="B30" i="206"/>
  <c r="D30" i="206"/>
  <c r="F30" i="206"/>
  <c r="C31" i="206"/>
  <c r="E31" i="206"/>
  <c r="H11" i="160" s="1"/>
  <c r="G31" i="206"/>
  <c r="C39" i="206"/>
  <c r="C75" i="206"/>
  <c r="E39" i="206"/>
  <c r="E75" i="206"/>
  <c r="G39" i="206"/>
  <c r="G75" i="206"/>
  <c r="B40" i="206"/>
  <c r="B76" i="206"/>
  <c r="D40" i="206"/>
  <c r="D76" i="206"/>
  <c r="F40" i="206"/>
  <c r="F76" i="206"/>
  <c r="C41" i="206"/>
  <c r="C77" i="206"/>
  <c r="E41" i="206"/>
  <c r="E77" i="206"/>
  <c r="G41" i="206"/>
  <c r="G77" i="206"/>
  <c r="B42" i="206"/>
  <c r="B78" i="206"/>
  <c r="D42" i="206"/>
  <c r="D78" i="206"/>
  <c r="F42" i="206"/>
  <c r="F78" i="206"/>
  <c r="C43" i="206"/>
  <c r="C79" i="206"/>
  <c r="E43" i="206"/>
  <c r="E79" i="206"/>
  <c r="G43" i="206"/>
  <c r="G79" i="206"/>
  <c r="C51" i="206"/>
  <c r="C87" i="206"/>
  <c r="E51" i="206"/>
  <c r="E87" i="206"/>
  <c r="G51" i="206"/>
  <c r="G87" i="206"/>
  <c r="B52" i="206"/>
  <c r="B88" i="206"/>
  <c r="D52" i="206"/>
  <c r="D88" i="206"/>
  <c r="F52" i="206"/>
  <c r="F88" i="206"/>
  <c r="C53" i="206"/>
  <c r="C89" i="206"/>
  <c r="E53" i="206"/>
  <c r="E89" i="206"/>
  <c r="G53" i="206"/>
  <c r="G89" i="206"/>
  <c r="B54" i="206"/>
  <c r="B90" i="206"/>
  <c r="D54" i="206"/>
  <c r="D90" i="206" s="1"/>
  <c r="F54" i="206"/>
  <c r="F90" i="206"/>
  <c r="C55" i="206"/>
  <c r="C91" i="206" s="1"/>
  <c r="E55" i="206"/>
  <c r="E91" i="206"/>
  <c r="G55" i="206"/>
  <c r="G91" i="206" s="1"/>
  <c r="C28" i="206"/>
  <c r="E5" i="160"/>
  <c r="E28" i="206"/>
  <c r="G28" i="206"/>
  <c r="B29" i="206"/>
  <c r="F2" i="160"/>
  <c r="D29" i="206"/>
  <c r="F29" i="206"/>
  <c r="C30" i="206"/>
  <c r="E30" i="206"/>
  <c r="G30" i="206"/>
  <c r="B31" i="206"/>
  <c r="H2" i="160" s="1"/>
  <c r="D31" i="206"/>
  <c r="H8" i="160" s="1"/>
  <c r="C40" i="206"/>
  <c r="C76" i="206" s="1"/>
  <c r="E40" i="206"/>
  <c r="E76" i="206"/>
  <c r="G40" i="206"/>
  <c r="G76" i="206" s="1"/>
  <c r="B41" i="206"/>
  <c r="B77" i="206" s="1"/>
  <c r="D41" i="206"/>
  <c r="D77" i="206" s="1"/>
  <c r="F41" i="206"/>
  <c r="F77" i="206" s="1"/>
  <c r="C42" i="206"/>
  <c r="C78" i="206" s="1"/>
  <c r="E42" i="206"/>
  <c r="G42" i="206"/>
  <c r="G78" i="206" s="1"/>
  <c r="B43" i="206"/>
  <c r="B79" i="206"/>
  <c r="D43" i="206"/>
  <c r="D79" i="206" s="1"/>
  <c r="C52" i="206"/>
  <c r="C88" i="206" s="1"/>
  <c r="E52" i="206"/>
  <c r="G52" i="206"/>
  <c r="G88" i="206" s="1"/>
  <c r="B53" i="206"/>
  <c r="B89" i="206" s="1"/>
  <c r="D53" i="206"/>
  <c r="D89" i="206" s="1"/>
  <c r="F53" i="206"/>
  <c r="F89" i="206"/>
  <c r="C54" i="206"/>
  <c r="C90" i="206" s="1"/>
  <c r="E54" i="206"/>
  <c r="E90" i="206" s="1"/>
  <c r="G54" i="206"/>
  <c r="G90" i="206" s="1"/>
  <c r="B55" i="206"/>
  <c r="B91" i="206" s="1"/>
  <c r="D55" i="206"/>
  <c r="D91" i="206" s="1"/>
  <c r="AP11" i="160"/>
  <c r="S8" i="160"/>
  <c r="H5" i="160"/>
  <c r="AF5" i="160"/>
  <c r="AF11" i="160"/>
  <c r="R2" i="160"/>
  <c r="L18" i="160"/>
  <c r="AC8" i="160"/>
  <c r="Q11" i="160"/>
  <c r="AC5" i="160"/>
  <c r="Q14" i="160"/>
  <c r="D2" i="160"/>
  <c r="A36" i="21"/>
  <c r="A29" i="21"/>
  <c r="A19" i="21"/>
  <c r="A5" i="21"/>
  <c r="AJ24" i="99"/>
  <c r="G61" i="206"/>
  <c r="G97" i="206" s="1"/>
  <c r="E61" i="206"/>
  <c r="E97" i="206" s="1"/>
  <c r="C61" i="206"/>
  <c r="F60" i="206"/>
  <c r="D60" i="206"/>
  <c r="D96" i="206" s="1"/>
  <c r="B60" i="206"/>
  <c r="G59" i="206"/>
  <c r="G95" i="206" s="1"/>
  <c r="E59" i="206"/>
  <c r="C59" i="206"/>
  <c r="C95" i="206" s="1"/>
  <c r="F58" i="206"/>
  <c r="D58" i="206"/>
  <c r="D94" i="206" s="1"/>
  <c r="B58" i="206"/>
  <c r="G57" i="206"/>
  <c r="G93" i="206"/>
  <c r="E57" i="206"/>
  <c r="E93" i="206" s="1"/>
  <c r="C57" i="206"/>
  <c r="C93" i="206" s="1"/>
  <c r="F61" i="206"/>
  <c r="F97" i="206" s="1"/>
  <c r="D61" i="206"/>
  <c r="B61" i="206"/>
  <c r="G60" i="206"/>
  <c r="G96" i="206" s="1"/>
  <c r="E60" i="206"/>
  <c r="E96" i="206" s="1"/>
  <c r="C60" i="206"/>
  <c r="F59" i="206"/>
  <c r="D59" i="206"/>
  <c r="D95" i="206"/>
  <c r="B59" i="206"/>
  <c r="G58" i="206"/>
  <c r="G94" i="206" s="1"/>
  <c r="E58" i="206"/>
  <c r="E94" i="206" s="1"/>
  <c r="C58" i="206"/>
  <c r="F57" i="206"/>
  <c r="D57" i="206"/>
  <c r="D93" i="206" s="1"/>
  <c r="B57" i="206"/>
  <c r="B93" i="206" s="1"/>
  <c r="G49" i="206"/>
  <c r="G85" i="206" s="1"/>
  <c r="E49" i="206"/>
  <c r="E85" i="206" s="1"/>
  <c r="C49" i="206"/>
  <c r="F48" i="206"/>
  <c r="D48" i="206"/>
  <c r="B48" i="206"/>
  <c r="B84" i="206" s="1"/>
  <c r="G47" i="206"/>
  <c r="G83" i="206" s="1"/>
  <c r="E47" i="206"/>
  <c r="F46" i="206"/>
  <c r="D46" i="206"/>
  <c r="D82" i="206" s="1"/>
  <c r="B46" i="206"/>
  <c r="G45" i="206"/>
  <c r="G81" i="206" s="1"/>
  <c r="E45" i="206"/>
  <c r="C45" i="206"/>
  <c r="C81" i="206" s="1"/>
  <c r="F49" i="206"/>
  <c r="D49" i="206"/>
  <c r="Z8" i="160"/>
  <c r="B49" i="206"/>
  <c r="G48" i="206"/>
  <c r="G84" i="206" s="1"/>
  <c r="E48" i="206"/>
  <c r="E84" i="206" s="1"/>
  <c r="C48" i="206"/>
  <c r="F47" i="206"/>
  <c r="D47" i="206"/>
  <c r="B47" i="206"/>
  <c r="G46" i="206"/>
  <c r="G82" i="206"/>
  <c r="E46" i="206"/>
  <c r="E82" i="206" s="1"/>
  <c r="C46" i="206"/>
  <c r="F45" i="206"/>
  <c r="D45" i="206"/>
  <c r="D81" i="206" s="1"/>
  <c r="B45" i="206"/>
  <c r="G37" i="206"/>
  <c r="G73" i="206"/>
  <c r="E37" i="206"/>
  <c r="E73" i="206" s="1"/>
  <c r="C37" i="206"/>
  <c r="F36" i="206"/>
  <c r="F72" i="206" s="1"/>
  <c r="D36" i="206"/>
  <c r="B36" i="206"/>
  <c r="G35" i="206"/>
  <c r="G71" i="206" s="1"/>
  <c r="E35" i="206"/>
  <c r="F34" i="206"/>
  <c r="D34" i="206"/>
  <c r="D70" i="206" s="1"/>
  <c r="B34" i="206"/>
  <c r="G33" i="206"/>
  <c r="G69" i="206"/>
  <c r="E33" i="206"/>
  <c r="E69" i="206" s="1"/>
  <c r="C33" i="206"/>
  <c r="C69" i="206" s="1"/>
  <c r="F37" i="206"/>
  <c r="D37" i="206"/>
  <c r="D73" i="206" s="1"/>
  <c r="B37" i="206"/>
  <c r="G36" i="206"/>
  <c r="G72" i="206" s="1"/>
  <c r="E36" i="206"/>
  <c r="E72" i="206"/>
  <c r="C36" i="206"/>
  <c r="C72" i="206" s="1"/>
  <c r="F35" i="206"/>
  <c r="F71" i="206"/>
  <c r="D35" i="206"/>
  <c r="D71" i="206" s="1"/>
  <c r="B35" i="206"/>
  <c r="G34" i="206"/>
  <c r="G70" i="206" s="1"/>
  <c r="E34" i="206"/>
  <c r="E70" i="206" s="1"/>
  <c r="C34" i="206"/>
  <c r="F33" i="206"/>
  <c r="F69" i="206" s="1"/>
  <c r="D33" i="206"/>
  <c r="B33" i="206"/>
  <c r="N6" i="159"/>
  <c r="D72" i="206"/>
  <c r="D85" i="206"/>
  <c r="D97" i="206"/>
  <c r="AL6" i="159"/>
  <c r="AL8" i="160"/>
  <c r="AL4" i="159"/>
  <c r="N14" i="160"/>
  <c r="E71" i="206"/>
  <c r="F83" i="206"/>
  <c r="X10" i="159"/>
  <c r="X14" i="160"/>
  <c r="F85" i="206"/>
  <c r="Z14" i="160"/>
  <c r="X8" i="159"/>
  <c r="F84" i="206"/>
  <c r="F95" i="206"/>
  <c r="AJ14" i="160"/>
  <c r="F96" i="206"/>
  <c r="AK14" i="160"/>
  <c r="C73" i="206"/>
  <c r="C84" i="206"/>
  <c r="Y5" i="160"/>
  <c r="C85" i="206"/>
  <c r="Z5" i="160"/>
  <c r="B71" i="206"/>
  <c r="B72" i="206"/>
  <c r="M2" i="160"/>
  <c r="B83" i="206"/>
  <c r="X2" i="159"/>
  <c r="B85" i="206"/>
  <c r="Z2" i="160"/>
  <c r="B95" i="206"/>
  <c r="B97" i="206"/>
  <c r="AL2" i="159"/>
  <c r="AL2" i="160"/>
  <c r="B96" i="206"/>
  <c r="AJ2" i="160"/>
  <c r="C82" i="206"/>
  <c r="C94" i="206"/>
  <c r="AI5" i="160"/>
  <c r="B70" i="206"/>
  <c r="F70" i="206"/>
  <c r="K14" i="160"/>
  <c r="F82" i="206"/>
  <c r="B94" i="206"/>
  <c r="AI2" i="160"/>
  <c r="F94" i="206"/>
  <c r="AI14" i="160"/>
  <c r="B69" i="206"/>
  <c r="J2" i="159"/>
  <c r="J10" i="159"/>
  <c r="J14" i="160"/>
  <c r="B81" i="206"/>
  <c r="F81" i="206"/>
  <c r="E81" i="206"/>
  <c r="F93" i="206"/>
  <c r="AH10" i="159"/>
  <c r="D69" i="206"/>
  <c r="J6" i="159"/>
  <c r="AQ2" i="159"/>
  <c r="AQ6" i="159"/>
  <c r="AC10" i="159"/>
  <c r="AC6" i="159"/>
  <c r="AC4" i="159"/>
  <c r="S10" i="159"/>
  <c r="S6" i="159"/>
  <c r="S2" i="159"/>
  <c r="E4" i="159"/>
  <c r="E6" i="159"/>
  <c r="E10" i="159"/>
  <c r="E8" i="159"/>
  <c r="AL12" i="159"/>
  <c r="U1" i="160"/>
  <c r="I1" i="159"/>
  <c r="AG1" i="159"/>
  <c r="G8" i="160"/>
  <c r="G2" i="160"/>
  <c r="E8" i="160"/>
  <c r="M13" i="99"/>
  <c r="M13" i="160" s="1"/>
  <c r="AK13" i="99"/>
  <c r="AK13" i="160" s="1"/>
  <c r="AF16" i="99"/>
  <c r="AF16" i="160" s="1"/>
  <c r="N19" i="99"/>
  <c r="N19" i="160" s="1"/>
  <c r="X19" i="99"/>
  <c r="X19" i="160" s="1"/>
  <c r="AH19" i="99"/>
  <c r="AH19" i="160" s="1"/>
  <c r="AL19" i="99"/>
  <c r="AL19" i="160" s="1"/>
  <c r="AQ19" i="99"/>
  <c r="AQ19" i="160" s="1"/>
  <c r="X5" i="160"/>
  <c r="R14" i="160"/>
  <c r="K13" i="99"/>
  <c r="K13" i="160" s="1"/>
  <c r="AI13" i="99"/>
  <c r="AI13" i="160" s="1"/>
  <c r="AP16" i="99"/>
  <c r="AP16" i="160" s="1"/>
  <c r="D19" i="99"/>
  <c r="D19" i="160" s="1"/>
  <c r="F19" i="99"/>
  <c r="F19" i="160" s="1"/>
  <c r="H19" i="99"/>
  <c r="H19" i="160" s="1"/>
  <c r="M19" i="99"/>
  <c r="M19" i="160" s="1"/>
  <c r="P19" i="99"/>
  <c r="P19" i="160" s="1"/>
  <c r="T19" i="99"/>
  <c r="T19" i="160" s="1"/>
  <c r="W19" i="99"/>
  <c r="W19" i="160" s="1"/>
  <c r="Y19" i="99"/>
  <c r="Y19" i="160" s="1"/>
  <c r="AB19" i="99"/>
  <c r="AB19" i="160" s="1"/>
  <c r="AD19" i="99"/>
  <c r="AD19" i="160" s="1"/>
  <c r="AF19" i="99"/>
  <c r="AF19" i="160" s="1"/>
  <c r="AI19" i="99"/>
  <c r="AI19" i="160" s="1"/>
  <c r="AK19" i="99"/>
  <c r="AK19" i="160" s="1"/>
  <c r="AN19" i="99"/>
  <c r="AN19" i="160" s="1"/>
  <c r="AP19" i="99"/>
  <c r="AP19" i="160" s="1"/>
  <c r="AR19" i="99"/>
  <c r="AR19" i="160" s="1"/>
  <c r="B44" i="21"/>
  <c r="AD8" i="160"/>
  <c r="AD26" i="99"/>
  <c r="AI8" i="160"/>
  <c r="AI9" i="99"/>
  <c r="AI9" i="160" s="1"/>
  <c r="Z11" i="160"/>
  <c r="Z27" i="99"/>
  <c r="Z13" i="99"/>
  <c r="Z13" i="160" s="1"/>
  <c r="AQ12" i="159"/>
  <c r="AQ23" i="158"/>
  <c r="AQ13" i="158"/>
  <c r="AQ13" i="159" s="1"/>
  <c r="AQ4" i="158"/>
  <c r="W42" i="18"/>
  <c r="S42" i="18"/>
  <c r="AI42" i="18"/>
  <c r="S41" i="18"/>
  <c r="AI41" i="18"/>
  <c r="W41" i="18"/>
  <c r="AO12" i="158"/>
  <c r="O40" i="18"/>
  <c r="AE40" i="18"/>
  <c r="S40" i="18"/>
  <c r="AI40" i="18"/>
  <c r="AN12" i="159"/>
  <c r="AN23" i="158"/>
  <c r="AN13" i="158"/>
  <c r="AN13" i="159" s="1"/>
  <c r="K39" i="18"/>
  <c r="AA39" i="18"/>
  <c r="O39" i="18"/>
  <c r="AE39" i="18"/>
  <c r="AL8" i="159"/>
  <c r="AL21" i="158"/>
  <c r="AL9" i="158"/>
  <c r="AL9" i="159" s="1"/>
  <c r="O36" i="18"/>
  <c r="AE36" i="18"/>
  <c r="S36" i="18"/>
  <c r="U36" i="18" s="1"/>
  <c r="AI36" i="18"/>
  <c r="AK2" i="99"/>
  <c r="AK2" i="160" s="1"/>
  <c r="AH12" i="158"/>
  <c r="AH4" i="159"/>
  <c r="AF12" i="159"/>
  <c r="AF23" i="158"/>
  <c r="AF13" i="158" s="1"/>
  <c r="AF13" i="159" s="1"/>
  <c r="S31" i="18"/>
  <c r="AI31" i="18"/>
  <c r="W31" i="18"/>
  <c r="AE10" i="158"/>
  <c r="AE22" i="158" s="1"/>
  <c r="AE14" i="99"/>
  <c r="AE28" i="99" s="1"/>
  <c r="O30" i="18"/>
  <c r="AE30" i="18"/>
  <c r="K30" i="18"/>
  <c r="AA30" i="18"/>
  <c r="W28" i="18"/>
  <c r="AC2" i="158"/>
  <c r="K28" i="18"/>
  <c r="AA28" i="18"/>
  <c r="AB5" i="99"/>
  <c r="S27" i="18"/>
  <c r="T27" i="18" s="1"/>
  <c r="AI27" i="18"/>
  <c r="W27" i="18"/>
  <c r="Z8" i="159"/>
  <c r="Z21" i="158"/>
  <c r="Z9" i="158" s="1"/>
  <c r="Z9" i="159" s="1"/>
  <c r="W24" i="18"/>
  <c r="K24" i="18"/>
  <c r="L24" i="18" s="1"/>
  <c r="AA24" i="18"/>
  <c r="X6" i="158"/>
  <c r="X8" i="99"/>
  <c r="K23" i="18"/>
  <c r="M23" i="18" s="1"/>
  <c r="AA23" i="18"/>
  <c r="W23" i="18"/>
  <c r="W22" i="18"/>
  <c r="K22" i="18"/>
  <c r="AA22" i="18"/>
  <c r="V8" i="158"/>
  <c r="K21" i="18"/>
  <c r="AA21" i="18"/>
  <c r="AB21" i="18" s="1"/>
  <c r="W21" i="18"/>
  <c r="V11" i="99"/>
  <c r="V27" i="99" s="1"/>
  <c r="S4" i="158"/>
  <c r="W18" i="18"/>
  <c r="X18" i="18" s="1"/>
  <c r="S18" i="18"/>
  <c r="AI18" i="18"/>
  <c r="K15" i="18"/>
  <c r="L15" i="18" s="1"/>
  <c r="AA15" i="18"/>
  <c r="O15" i="18"/>
  <c r="AE15" i="18"/>
  <c r="N4" i="158"/>
  <c r="N4" i="159" s="1"/>
  <c r="S13" i="18"/>
  <c r="U13" i="18" s="1"/>
  <c r="AI13" i="18"/>
  <c r="O13" i="18"/>
  <c r="AE13" i="18"/>
  <c r="N5" i="99"/>
  <c r="N5" i="160" s="1"/>
  <c r="M8" i="99"/>
  <c r="M8" i="160"/>
  <c r="L10" i="158"/>
  <c r="L22" i="158" s="1"/>
  <c r="L14" i="99"/>
  <c r="K8" i="159"/>
  <c r="K21" i="158"/>
  <c r="K9" i="158" s="1"/>
  <c r="K9" i="159" s="1"/>
  <c r="S7" i="18"/>
  <c r="AI7" i="18"/>
  <c r="W7" i="18"/>
  <c r="Y7" i="18" s="1"/>
  <c r="S26" i="18"/>
  <c r="AA26" i="18"/>
  <c r="AI26" i="18"/>
  <c r="W26" i="18"/>
  <c r="AE26" i="18"/>
  <c r="W14" i="18"/>
  <c r="K14" i="18"/>
  <c r="AA14" i="18"/>
  <c r="AI14" i="18"/>
  <c r="AE14" i="18"/>
  <c r="O14" i="18"/>
  <c r="K8" i="160"/>
  <c r="K26" i="99"/>
  <c r="K10" i="99" s="1"/>
  <c r="K10" i="160" s="1"/>
  <c r="K43" i="18"/>
  <c r="L44" i="18" s="1"/>
  <c r="AA43" i="18"/>
  <c r="O43" i="18"/>
  <c r="AE43" i="18"/>
  <c r="AR8" i="99"/>
  <c r="AR26" i="99" s="1"/>
  <c r="AJ8" i="158"/>
  <c r="S35" i="18"/>
  <c r="AI35" i="18"/>
  <c r="AJ35" i="18" s="1"/>
  <c r="O35" i="18"/>
  <c r="AE35" i="18"/>
  <c r="AJ11" i="99"/>
  <c r="W34" i="18"/>
  <c r="K34" i="18"/>
  <c r="L34" i="18" s="1"/>
  <c r="AA34" i="18"/>
  <c r="AD6" i="159"/>
  <c r="AD7" i="158"/>
  <c r="AD7" i="159" s="1"/>
  <c r="K29" i="18"/>
  <c r="AA29" i="18"/>
  <c r="O29" i="18"/>
  <c r="P29" i="18" s="1"/>
  <c r="AE29" i="18"/>
  <c r="AD2" i="99"/>
  <c r="T10" i="159"/>
  <c r="T22" i="158"/>
  <c r="T11" i="158" s="1"/>
  <c r="T11" i="159" s="1"/>
  <c r="K19" i="18"/>
  <c r="AA19" i="18"/>
  <c r="O19" i="18"/>
  <c r="Q20" i="18" s="1"/>
  <c r="AE19" i="18"/>
  <c r="T2" i="99"/>
  <c r="T2" i="160"/>
  <c r="R10" i="159"/>
  <c r="R11" i="158"/>
  <c r="R11" i="159" s="1"/>
  <c r="R5" i="99"/>
  <c r="R5" i="160" s="1"/>
  <c r="S17" i="18"/>
  <c r="T17" i="18" s="1"/>
  <c r="AA17" i="18"/>
  <c r="O17" i="18"/>
  <c r="AE17" i="18"/>
  <c r="Q4" i="158"/>
  <c r="W16" i="18"/>
  <c r="K16" i="18"/>
  <c r="AA16" i="18"/>
  <c r="Q5" i="99"/>
  <c r="Q25" i="99" s="1"/>
  <c r="L4" i="159"/>
  <c r="L5" i="158"/>
  <c r="L5" i="159" s="1"/>
  <c r="K11" i="18"/>
  <c r="AA11" i="18"/>
  <c r="L2" i="158"/>
  <c r="W11" i="18"/>
  <c r="X11" i="18" s="1"/>
  <c r="O10" i="18"/>
  <c r="AE10" i="18"/>
  <c r="S10" i="18"/>
  <c r="AI10" i="18"/>
  <c r="AK10" i="18" s="1"/>
  <c r="K2" i="99"/>
  <c r="K2" i="160" s="1"/>
  <c r="J2" i="99"/>
  <c r="G12" i="158"/>
  <c r="G17" i="99"/>
  <c r="G17" i="160"/>
  <c r="G10" i="158"/>
  <c r="G10" i="159" s="1"/>
  <c r="G14" i="99"/>
  <c r="G28" i="99" s="1"/>
  <c r="G6" i="158"/>
  <c r="G20" i="158" s="1"/>
  <c r="O6" i="18"/>
  <c r="P6" i="18" s="1"/>
  <c r="AE6" i="18"/>
  <c r="K6" i="18"/>
  <c r="AA6" i="18"/>
  <c r="K8" i="18"/>
  <c r="S8" i="18"/>
  <c r="AA8" i="18"/>
  <c r="AI8" i="18"/>
  <c r="O8" i="18"/>
  <c r="AE8" i="18"/>
  <c r="W8" i="18"/>
  <c r="AR1" i="159"/>
  <c r="AR6" i="158"/>
  <c r="AR8" i="158"/>
  <c r="AR10" i="158"/>
  <c r="AR4" i="158"/>
  <c r="AR19" i="158" s="1"/>
  <c r="AR12" i="158"/>
  <c r="AP1" i="159"/>
  <c r="AP8" i="158"/>
  <c r="AP8" i="159" s="1"/>
  <c r="AP10" i="158"/>
  <c r="AP10" i="159" s="1"/>
  <c r="AP12" i="158"/>
  <c r="AP4" i="158"/>
  <c r="AP6" i="158"/>
  <c r="AP2" i="158"/>
  <c r="AP18" i="158" s="1"/>
  <c r="AN1" i="159"/>
  <c r="AN2" i="159" s="1"/>
  <c r="AN4" i="158"/>
  <c r="AN6" i="158"/>
  <c r="AN20" i="158" s="1"/>
  <c r="AN8" i="158"/>
  <c r="AN10" i="158"/>
  <c r="AK4" i="158"/>
  <c r="AK8" i="158"/>
  <c r="AK9" i="158" s="1"/>
  <c r="AK9" i="159" s="1"/>
  <c r="AK10" i="158"/>
  <c r="AK1" i="159"/>
  <c r="AK2" i="159"/>
  <c r="AK6" i="158"/>
  <c r="AK20" i="158" s="1"/>
  <c r="AK12" i="158"/>
  <c r="AI1" i="159"/>
  <c r="AI4" i="158"/>
  <c r="AI6" i="158"/>
  <c r="AI6" i="159" s="1"/>
  <c r="AI8" i="158"/>
  <c r="AI10" i="158"/>
  <c r="AI12" i="158"/>
  <c r="AI2" i="158"/>
  <c r="AI18" i="158" s="1"/>
  <c r="AF1" i="159"/>
  <c r="AF4" i="159" s="1"/>
  <c r="AF6" i="158"/>
  <c r="AF8" i="158"/>
  <c r="AF10" i="158"/>
  <c r="AF2" i="158"/>
  <c r="AD1" i="159"/>
  <c r="AD8" i="158"/>
  <c r="AD10" i="158"/>
  <c r="AD12" i="158"/>
  <c r="AB1" i="159"/>
  <c r="AB4" i="158"/>
  <c r="AB10" i="158"/>
  <c r="AB6" i="158"/>
  <c r="AB8" i="158"/>
  <c r="AB12" i="158"/>
  <c r="AB12" i="159" s="1"/>
  <c r="AB2" i="158"/>
  <c r="Y4" i="158"/>
  <c r="Y8" i="158"/>
  <c r="Y10" i="158"/>
  <c r="Y22" i="158" s="1"/>
  <c r="Y1" i="159"/>
  <c r="Y6" i="158"/>
  <c r="Y12" i="158"/>
  <c r="Y2" i="158"/>
  <c r="Y18" i="158" s="1"/>
  <c r="W1" i="159"/>
  <c r="W4" i="158"/>
  <c r="W10" i="158"/>
  <c r="W6" i="158"/>
  <c r="W7" i="158" s="1"/>
  <c r="W7" i="159" s="1"/>
  <c r="W12" i="158"/>
  <c r="W2" i="158"/>
  <c r="W18" i="158"/>
  <c r="T1" i="159"/>
  <c r="T6" i="159" s="1"/>
  <c r="T12" i="158"/>
  <c r="T23" i="158" s="1"/>
  <c r="T13" i="158" s="1"/>
  <c r="T13" i="159" s="1"/>
  <c r="R1" i="159"/>
  <c r="R8" i="159" s="1"/>
  <c r="R4" i="158"/>
  <c r="R6" i="158"/>
  <c r="R12" i="158"/>
  <c r="R23" i="158"/>
  <c r="R13" i="158" s="1"/>
  <c r="R13" i="159" s="1"/>
  <c r="R2" i="158"/>
  <c r="P1" i="159"/>
  <c r="P12" i="158"/>
  <c r="P13" i="158" s="1"/>
  <c r="P13" i="159" s="1"/>
  <c r="P2" i="158"/>
  <c r="P18" i="158" s="1"/>
  <c r="M6" i="158"/>
  <c r="M1" i="159"/>
  <c r="M8" i="158"/>
  <c r="M21" i="158"/>
  <c r="M9" i="158" s="1"/>
  <c r="M9" i="159" s="1"/>
  <c r="M12" i="158"/>
  <c r="K1" i="159"/>
  <c r="K2" i="159" s="1"/>
  <c r="K4" i="158"/>
  <c r="K19" i="158" s="1"/>
  <c r="K12" i="158"/>
  <c r="K12" i="159" s="1"/>
  <c r="K6" i="158"/>
  <c r="K10" i="158"/>
  <c r="K10" i="159" s="1"/>
  <c r="K2" i="158"/>
  <c r="H1" i="159"/>
  <c r="H8" i="159" s="1"/>
  <c r="H4" i="158"/>
  <c r="H19" i="158" s="1"/>
  <c r="H6" i="158"/>
  <c r="H8" i="158"/>
  <c r="H10" i="158"/>
  <c r="H12" i="158"/>
  <c r="F1" i="159"/>
  <c r="F2" i="159"/>
  <c r="F8" i="158"/>
  <c r="F21" i="158" s="1"/>
  <c r="F10" i="158"/>
  <c r="F22" i="158" s="1"/>
  <c r="F11" i="158"/>
  <c r="F11" i="159" s="1"/>
  <c r="F12" i="158"/>
  <c r="F4" i="158"/>
  <c r="F6" i="158"/>
  <c r="D12" i="158"/>
  <c r="D12" i="159" s="1"/>
  <c r="D4" i="158"/>
  <c r="D10" i="158"/>
  <c r="D10" i="159" s="1"/>
  <c r="D2" i="158"/>
  <c r="AE12" i="159"/>
  <c r="AE23" i="158"/>
  <c r="AE13" i="158" s="1"/>
  <c r="AE13" i="159" s="1"/>
  <c r="Q2" i="160"/>
  <c r="Q24" i="99"/>
  <c r="E2" i="160"/>
  <c r="AQ1" i="160"/>
  <c r="AQ2" i="99"/>
  <c r="AQ24" i="99" s="1"/>
  <c r="AO2" i="99"/>
  <c r="AH1" i="160"/>
  <c r="AH11" i="160" s="1"/>
  <c r="AE1" i="160"/>
  <c r="AE2" i="99"/>
  <c r="AE2" i="160" s="1"/>
  <c r="AC2" i="99"/>
  <c r="V1" i="160"/>
  <c r="V2" i="160" s="1"/>
  <c r="L1" i="160"/>
  <c r="L2" i="99"/>
  <c r="S32" i="18"/>
  <c r="AI32" i="18"/>
  <c r="O20" i="18"/>
  <c r="K20" i="18"/>
  <c r="W20" i="18"/>
  <c r="AE20" i="18"/>
  <c r="AA20" i="18"/>
  <c r="AO1" i="160"/>
  <c r="AN1" i="160"/>
  <c r="AN14" i="160"/>
  <c r="AB1" i="160"/>
  <c r="AB14" i="160" s="1"/>
  <c r="P1" i="160"/>
  <c r="P8" i="160"/>
  <c r="S38" i="18"/>
  <c r="AA38" i="18"/>
  <c r="AI38" i="18"/>
  <c r="O32" i="18"/>
  <c r="K32" i="18"/>
  <c r="W32" i="18"/>
  <c r="AE32" i="18"/>
  <c r="AB8" i="160"/>
  <c r="AN2" i="160"/>
  <c r="AN11" i="160"/>
  <c r="V8" i="160"/>
  <c r="F10" i="159"/>
  <c r="H20" i="158"/>
  <c r="M8" i="159"/>
  <c r="P10" i="159"/>
  <c r="T12" i="159"/>
  <c r="W6" i="159"/>
  <c r="W20" i="158"/>
  <c r="W19" i="158"/>
  <c r="W4" i="159"/>
  <c r="Y20" i="158"/>
  <c r="Y19" i="158"/>
  <c r="Y4" i="159"/>
  <c r="AB20" i="158"/>
  <c r="AB19" i="158"/>
  <c r="AD10" i="159"/>
  <c r="AD22" i="158"/>
  <c r="AD11" i="158"/>
  <c r="AD11" i="159" s="1"/>
  <c r="AF10" i="159"/>
  <c r="AF22" i="158"/>
  <c r="AF11" i="158" s="1"/>
  <c r="AF11" i="159" s="1"/>
  <c r="AF20" i="158"/>
  <c r="AI22" i="158"/>
  <c r="AI10" i="159"/>
  <c r="AK22" i="158"/>
  <c r="AK10" i="159"/>
  <c r="AN21" i="158"/>
  <c r="AN8" i="159"/>
  <c r="AP23" i="158"/>
  <c r="AP13" i="158" s="1"/>
  <c r="AP13" i="159" s="1"/>
  <c r="AP12" i="159"/>
  <c r="AP21" i="158"/>
  <c r="AR12" i="159"/>
  <c r="AR23" i="158"/>
  <c r="AR13" i="158"/>
  <c r="AR13" i="159" s="1"/>
  <c r="AR20" i="158"/>
  <c r="M6" i="18"/>
  <c r="L6" i="18"/>
  <c r="M7" i="18"/>
  <c r="Q6" i="18"/>
  <c r="Q7" i="18"/>
  <c r="G14" i="160"/>
  <c r="G29" i="99"/>
  <c r="G19" i="99"/>
  <c r="G19" i="160" s="1"/>
  <c r="AJ10" i="18"/>
  <c r="AF10" i="18"/>
  <c r="AG10" i="18"/>
  <c r="Y11" i="18"/>
  <c r="AB11" i="18"/>
  <c r="L16" i="18"/>
  <c r="Q19" i="158"/>
  <c r="Q4" i="159"/>
  <c r="P17" i="18"/>
  <c r="U17" i="18"/>
  <c r="T24" i="99"/>
  <c r="P19" i="18"/>
  <c r="L19" i="18"/>
  <c r="M20" i="18"/>
  <c r="L20" i="18"/>
  <c r="AG29" i="18"/>
  <c r="AF29" i="18"/>
  <c r="AB29" i="18"/>
  <c r="AB34" i="18"/>
  <c r="AC34" i="18"/>
  <c r="AF35" i="18"/>
  <c r="AK35" i="18"/>
  <c r="AJ21" i="158"/>
  <c r="AG44" i="18"/>
  <c r="AB43" i="18"/>
  <c r="AC44" i="18"/>
  <c r="AB44" i="18"/>
  <c r="AK8" i="18"/>
  <c r="L28" i="99"/>
  <c r="N25" i="99"/>
  <c r="Q14" i="18"/>
  <c r="P14" i="18"/>
  <c r="P13" i="18"/>
  <c r="T14" i="18"/>
  <c r="U14" i="18"/>
  <c r="AF15" i="18"/>
  <c r="AB15" i="18"/>
  <c r="AJ18" i="18"/>
  <c r="V11" i="160"/>
  <c r="V21" i="158"/>
  <c r="V8" i="159"/>
  <c r="L22" i="18"/>
  <c r="Y23" i="18"/>
  <c r="X23" i="18"/>
  <c r="L23" i="18"/>
  <c r="X20" i="158"/>
  <c r="M24" i="18"/>
  <c r="X27" i="18"/>
  <c r="Y27" i="18"/>
  <c r="AB28" i="18"/>
  <c r="AC28" i="18"/>
  <c r="AB30" i="18"/>
  <c r="AC30" i="18"/>
  <c r="AF30" i="18"/>
  <c r="X31" i="18"/>
  <c r="Y31" i="18"/>
  <c r="X32" i="18"/>
  <c r="Y32" i="18"/>
  <c r="T32" i="18"/>
  <c r="U32" i="18"/>
  <c r="T31" i="18"/>
  <c r="AK24" i="99"/>
  <c r="T36" i="18"/>
  <c r="P36" i="18"/>
  <c r="AF39" i="18"/>
  <c r="AB39" i="18"/>
  <c r="Q40" i="18"/>
  <c r="P40" i="18"/>
  <c r="T41" i="18"/>
  <c r="U41" i="18"/>
  <c r="T42" i="18"/>
  <c r="AQ19" i="158"/>
  <c r="AO8" i="160"/>
  <c r="AO11" i="160"/>
  <c r="L24" i="99"/>
  <c r="AC24" i="99"/>
  <c r="AC4" i="99" s="1"/>
  <c r="D18" i="158"/>
  <c r="D2" i="159"/>
  <c r="D19" i="158"/>
  <c r="D4" i="159"/>
  <c r="F20" i="158"/>
  <c r="F23" i="158"/>
  <c r="F12" i="159"/>
  <c r="F13" i="158"/>
  <c r="F13" i="159" s="1"/>
  <c r="F8" i="159"/>
  <c r="H12" i="159"/>
  <c r="H23" i="158"/>
  <c r="H13" i="158"/>
  <c r="H13" i="159" s="1"/>
  <c r="H21" i="158"/>
  <c r="H4" i="159"/>
  <c r="K18" i="158"/>
  <c r="K20" i="158"/>
  <c r="M12" i="159"/>
  <c r="M23" i="158"/>
  <c r="M13" i="158"/>
  <c r="M13" i="159" s="1"/>
  <c r="M2" i="159"/>
  <c r="O1" i="159"/>
  <c r="O1" i="160"/>
  <c r="P12" i="159"/>
  <c r="P23" i="158"/>
  <c r="R18" i="158"/>
  <c r="R2" i="159"/>
  <c r="R6" i="159"/>
  <c r="R20" i="158"/>
  <c r="R7" i="158"/>
  <c r="R7" i="159" s="1"/>
  <c r="T4" i="159"/>
  <c r="T8" i="159"/>
  <c r="W12" i="159"/>
  <c r="W23" i="158"/>
  <c r="W13" i="158"/>
  <c r="W13" i="159" s="1"/>
  <c r="Y8" i="159"/>
  <c r="AB18" i="158"/>
  <c r="AB22" i="158"/>
  <c r="AA1" i="159"/>
  <c r="AA1" i="160"/>
  <c r="AD23" i="158"/>
  <c r="AD13" i="158" s="1"/>
  <c r="AD13" i="159" s="1"/>
  <c r="AD12" i="159"/>
  <c r="AD21" i="158"/>
  <c r="AF18" i="158"/>
  <c r="AF2" i="159"/>
  <c r="AF21" i="158"/>
  <c r="AF8" i="159"/>
  <c r="AI8" i="159"/>
  <c r="AI21" i="158"/>
  <c r="AI9" i="158"/>
  <c r="AI9" i="159" s="1"/>
  <c r="AK12" i="159"/>
  <c r="AK23" i="158"/>
  <c r="AK13" i="158" s="1"/>
  <c r="AK13" i="159" s="1"/>
  <c r="AK8" i="159"/>
  <c r="AK21" i="158"/>
  <c r="AN22" i="158"/>
  <c r="AN10" i="159"/>
  <c r="AM1" i="159"/>
  <c r="AM1" i="160"/>
  <c r="AP19" i="158"/>
  <c r="AP4" i="159"/>
  <c r="AR21" i="158"/>
  <c r="AC7" i="18"/>
  <c r="AF6" i="18"/>
  <c r="AG6" i="18" s="1"/>
  <c r="G6" i="159"/>
  <c r="G22" i="158"/>
  <c r="G12" i="159"/>
  <c r="G23" i="158"/>
  <c r="G13" i="158" s="1"/>
  <c r="G13" i="159" s="1"/>
  <c r="K24" i="99"/>
  <c r="P10" i="18"/>
  <c r="L11" i="18"/>
  <c r="M11" i="18"/>
  <c r="X16" i="18"/>
  <c r="AB17" i="18"/>
  <c r="R25" i="99"/>
  <c r="AG20" i="18"/>
  <c r="AF20" i="18"/>
  <c r="AF19" i="18"/>
  <c r="AG19" i="18"/>
  <c r="AB20" i="18"/>
  <c r="AD24" i="99"/>
  <c r="AD2" i="160"/>
  <c r="L29" i="18"/>
  <c r="M29" i="18"/>
  <c r="AJ27" i="99"/>
  <c r="AJ11" i="160"/>
  <c r="P35" i="18"/>
  <c r="T35" i="18"/>
  <c r="AR8" i="160"/>
  <c r="Q44" i="18"/>
  <c r="P44" i="18"/>
  <c r="P43" i="18"/>
  <c r="L43" i="18"/>
  <c r="M44" i="18"/>
  <c r="X8" i="18"/>
  <c r="X7" i="18"/>
  <c r="T7" i="18"/>
  <c r="U7" i="18"/>
  <c r="U8" i="18"/>
  <c r="T8" i="18"/>
  <c r="L10" i="159"/>
  <c r="AJ14" i="18"/>
  <c r="AK14" i="18"/>
  <c r="AK13" i="18"/>
  <c r="AJ13" i="18"/>
  <c r="N19" i="158"/>
  <c r="P15" i="18"/>
  <c r="T18" i="18"/>
  <c r="U18" i="18" s="1"/>
  <c r="X21" i="18"/>
  <c r="L21" i="18"/>
  <c r="AB22" i="18"/>
  <c r="AC22" i="18"/>
  <c r="Y22" i="18"/>
  <c r="X22" i="18"/>
  <c r="AB23" i="18"/>
  <c r="X26" i="99"/>
  <c r="AB24" i="18"/>
  <c r="Y24" i="18"/>
  <c r="X24" i="18"/>
  <c r="AK27" i="18"/>
  <c r="AJ27" i="18"/>
  <c r="AB25" i="99"/>
  <c r="L28" i="18"/>
  <c r="X28" i="18"/>
  <c r="L30" i="18"/>
  <c r="M30" i="18"/>
  <c r="P30" i="18"/>
  <c r="AE10" i="159"/>
  <c r="AK31" i="18"/>
  <c r="AJ31" i="18"/>
  <c r="AK32" i="18"/>
  <c r="AJ32" i="18"/>
  <c r="AJ36" i="18"/>
  <c r="AF36" i="18"/>
  <c r="P39" i="18"/>
  <c r="L39" i="18"/>
  <c r="AJ40" i="18"/>
  <c r="AF40" i="18"/>
  <c r="AO23" i="158"/>
  <c r="AO13" i="158" s="1"/>
  <c r="AO13" i="159" s="1"/>
  <c r="AO12" i="159"/>
  <c r="AJ41" i="18"/>
  <c r="AK41" i="18"/>
  <c r="AJ42" i="18"/>
  <c r="X42" i="18"/>
  <c r="Z12" i="99"/>
  <c r="Z12" i="160" s="1"/>
  <c r="AM143" i="202"/>
  <c r="AN143" i="202"/>
  <c r="AM136" i="202"/>
  <c r="AN136" i="202"/>
  <c r="AM131" i="202"/>
  <c r="AN131" i="202"/>
  <c r="AM121" i="202"/>
  <c r="AN121" i="202"/>
  <c r="AN116" i="202"/>
  <c r="AM116" i="202"/>
  <c r="AN110" i="202"/>
  <c r="AM110" i="202"/>
  <c r="AN108" i="202"/>
  <c r="AM108" i="202"/>
  <c r="AM139" i="202"/>
  <c r="AN139" i="202"/>
  <c r="AM132" i="202"/>
  <c r="AN132" i="202"/>
  <c r="AN127" i="202"/>
  <c r="AM127" i="202"/>
  <c r="AN120" i="202"/>
  <c r="AM120" i="202"/>
  <c r="AN112" i="202"/>
  <c r="AM112" i="202"/>
  <c r="AN109" i="202"/>
  <c r="AM109" i="202"/>
  <c r="AJ83" i="202"/>
  <c r="AI99" i="202"/>
  <c r="AM56" i="202"/>
  <c r="AN56" i="202"/>
  <c r="AN45" i="202"/>
  <c r="AN29" i="202"/>
  <c r="AM142" i="203"/>
  <c r="AN142" i="203"/>
  <c r="AM135" i="203"/>
  <c r="AN135" i="203"/>
  <c r="AM132" i="203"/>
  <c r="AN132" i="203"/>
  <c r="AN124" i="203"/>
  <c r="AM124" i="203"/>
  <c r="AM120" i="203"/>
  <c r="AN120" i="203"/>
  <c r="AM116" i="203"/>
  <c r="AN116" i="203"/>
  <c r="AM110" i="203"/>
  <c r="AN110" i="203"/>
  <c r="AM86" i="203"/>
  <c r="AN86" i="203"/>
  <c r="AN140" i="203"/>
  <c r="AM140" i="203"/>
  <c r="AM133" i="203"/>
  <c r="AN133" i="203"/>
  <c r="AM121" i="203"/>
  <c r="AN121" i="203"/>
  <c r="AM117" i="203"/>
  <c r="AN117" i="203"/>
  <c r="AN103" i="203"/>
  <c r="AM103" i="203"/>
  <c r="AI99" i="203"/>
  <c r="AM93" i="203"/>
  <c r="AN93" i="203"/>
  <c r="AJ83" i="203"/>
  <c r="AN56" i="203"/>
  <c r="AM56" i="203"/>
  <c r="AN141" i="203"/>
  <c r="AN134" i="203"/>
  <c r="AN109" i="203"/>
  <c r="AN102" i="203"/>
  <c r="AI83" i="203"/>
  <c r="AM72" i="203"/>
  <c r="AN72" i="203"/>
  <c r="AN45" i="203"/>
  <c r="AN22" i="203"/>
  <c r="AN13" i="203"/>
  <c r="AN217" i="204"/>
  <c r="AM217" i="204"/>
  <c r="AN215" i="204"/>
  <c r="AM215" i="204"/>
  <c r="AM207" i="204"/>
  <c r="AN207" i="204"/>
  <c r="AN197" i="204"/>
  <c r="AM197" i="204"/>
  <c r="AN190" i="204"/>
  <c r="AM190" i="204"/>
  <c r="AN185" i="204"/>
  <c r="AM185" i="204"/>
  <c r="AN182" i="204"/>
  <c r="AM182" i="204"/>
  <c r="AN177" i="204"/>
  <c r="AM177" i="204"/>
  <c r="AN174" i="204"/>
  <c r="AM174" i="204"/>
  <c r="AN169" i="204"/>
  <c r="AM169" i="204"/>
  <c r="AN166" i="204"/>
  <c r="AM166" i="204"/>
  <c r="AN161" i="204"/>
  <c r="AM161" i="204"/>
  <c r="AN158" i="204"/>
  <c r="AM158" i="204"/>
  <c r="AN153" i="204"/>
  <c r="AM153" i="204"/>
  <c r="AN150" i="204"/>
  <c r="AM150" i="204"/>
  <c r="AN145" i="204"/>
  <c r="AM145" i="204"/>
  <c r="AN142" i="204"/>
  <c r="AM142" i="204"/>
  <c r="AN137" i="204"/>
  <c r="AM137" i="204"/>
  <c r="AM133" i="204"/>
  <c r="AN133" i="204"/>
  <c r="AN126" i="204"/>
  <c r="AM126" i="204"/>
  <c r="AM119" i="204"/>
  <c r="AN119" i="204"/>
  <c r="AN110" i="204"/>
  <c r="AM110" i="204"/>
  <c r="AM107" i="204"/>
  <c r="AN107" i="204"/>
  <c r="AM103" i="204"/>
  <c r="AN103" i="204"/>
  <c r="AM95" i="204"/>
  <c r="AN95" i="204"/>
  <c r="AN91" i="204"/>
  <c r="AM91" i="204"/>
  <c r="AM224" i="204"/>
  <c r="AN224" i="204"/>
  <c r="AN220" i="204"/>
  <c r="AM220" i="204"/>
  <c r="AM209" i="204"/>
  <c r="AN209" i="204"/>
  <c r="AN206" i="204"/>
  <c r="AM206" i="204"/>
  <c r="AN200" i="204"/>
  <c r="AM200" i="204"/>
  <c r="AN192" i="204"/>
  <c r="AM192" i="204"/>
  <c r="AN135" i="204"/>
  <c r="AM135" i="204"/>
  <c r="AM129" i="204"/>
  <c r="AN129" i="204"/>
  <c r="AN124" i="204"/>
  <c r="AM124" i="204"/>
  <c r="AM117" i="204"/>
  <c r="AN117" i="204"/>
  <c r="AN113" i="204"/>
  <c r="AM113" i="204"/>
  <c r="AN108" i="204"/>
  <c r="AM108" i="204"/>
  <c r="AM101" i="204"/>
  <c r="AN101" i="204"/>
  <c r="AE99" i="204"/>
  <c r="AG99" i="204" s="1"/>
  <c r="AJ91" i="204"/>
  <c r="AN223" i="204"/>
  <c r="AM219" i="204"/>
  <c r="AN196" i="204"/>
  <c r="AM195" i="204"/>
  <c r="AN193" i="204"/>
  <c r="AI99" i="204"/>
  <c r="AI83" i="204"/>
  <c r="AM56" i="204"/>
  <c r="AN56" i="204"/>
  <c r="AN77" i="204"/>
  <c r="AN70" i="204"/>
  <c r="AN61" i="204"/>
  <c r="AN45" i="204"/>
  <c r="AN22" i="204"/>
  <c r="AN13" i="204"/>
  <c r="AN189" i="200"/>
  <c r="AM189" i="200"/>
  <c r="AN185" i="200"/>
  <c r="AM185" i="200"/>
  <c r="AN183" i="200"/>
  <c r="AM183" i="200"/>
  <c r="AN180" i="200"/>
  <c r="AM180" i="200"/>
  <c r="AN176" i="200"/>
  <c r="AM176" i="200"/>
  <c r="AN172" i="200"/>
  <c r="AM172" i="200"/>
  <c r="AN167" i="200"/>
  <c r="AM167" i="200"/>
  <c r="AN163" i="200"/>
  <c r="AM163" i="200"/>
  <c r="AN158" i="200"/>
  <c r="AM158" i="200"/>
  <c r="AN151" i="200"/>
  <c r="AM151" i="200"/>
  <c r="AN135" i="200"/>
  <c r="AM135" i="200"/>
  <c r="AN129" i="200"/>
  <c r="AM129" i="200"/>
  <c r="AN124" i="200"/>
  <c r="AM124" i="200"/>
  <c r="AN117" i="200"/>
  <c r="AM117" i="200"/>
  <c r="AG115" i="200"/>
  <c r="AN110" i="200"/>
  <c r="AM110" i="200"/>
  <c r="AG107" i="200"/>
  <c r="AN103" i="200"/>
  <c r="AM103" i="200"/>
  <c r="AN94" i="200"/>
  <c r="AM94" i="200"/>
  <c r="AM192" i="200"/>
  <c r="AN192" i="200"/>
  <c r="AM187" i="200"/>
  <c r="AN187" i="200"/>
  <c r="AN182" i="200"/>
  <c r="AM182" i="200"/>
  <c r="AG179" i="200"/>
  <c r="AN174" i="200"/>
  <c r="AM174" i="200"/>
  <c r="AN165" i="200"/>
  <c r="AM165" i="200"/>
  <c r="AN156" i="200"/>
  <c r="AM156" i="200"/>
  <c r="AN144" i="200"/>
  <c r="AM144" i="200"/>
  <c r="AM141" i="200"/>
  <c r="AN141" i="200"/>
  <c r="AN133" i="200"/>
  <c r="AM133" i="200"/>
  <c r="AN126" i="200"/>
  <c r="AM126" i="200"/>
  <c r="AG123" i="200"/>
  <c r="AN119" i="200"/>
  <c r="AM119" i="200"/>
  <c r="AN113" i="200"/>
  <c r="AM113" i="200"/>
  <c r="AN108" i="200"/>
  <c r="AM108" i="200"/>
  <c r="AN101" i="200"/>
  <c r="AM101" i="200"/>
  <c r="AM97" i="200"/>
  <c r="AN97" i="200"/>
  <c r="AN175" i="200"/>
  <c r="AN166" i="200"/>
  <c r="AN157" i="200"/>
  <c r="AN150" i="200"/>
  <c r="AN143" i="200"/>
  <c r="AN72" i="200"/>
  <c r="AM71" i="200"/>
  <c r="AM70" i="200"/>
  <c r="AM69" i="200"/>
  <c r="AI67" i="200"/>
  <c r="AE83" i="200"/>
  <c r="AG83" i="200" s="1"/>
  <c r="AE67" i="200"/>
  <c r="AG67" i="200" s="1"/>
  <c r="AN68" i="200"/>
  <c r="AM166" i="201"/>
  <c r="AN166" i="201"/>
  <c r="AM159" i="201"/>
  <c r="AN159" i="201"/>
  <c r="AN150" i="201"/>
  <c r="AM150" i="201"/>
  <c r="AM135" i="201"/>
  <c r="AN135" i="201"/>
  <c r="AM127" i="201"/>
  <c r="AN127" i="201"/>
  <c r="AM100" i="201"/>
  <c r="AN100" i="201"/>
  <c r="AM148" i="201"/>
  <c r="AN148" i="201"/>
  <c r="AN137" i="201"/>
  <c r="AM137" i="201"/>
  <c r="AM120" i="201"/>
  <c r="AN120" i="201"/>
  <c r="AM111" i="201"/>
  <c r="AN111" i="201"/>
  <c r="AM103" i="201"/>
  <c r="AN103" i="201"/>
  <c r="AM92" i="201"/>
  <c r="AN92" i="201"/>
  <c r="AN91" i="201"/>
  <c r="AM91" i="201"/>
  <c r="AM71" i="201"/>
  <c r="AN71" i="201"/>
  <c r="AN165" i="201"/>
  <c r="AN158" i="201"/>
  <c r="AM147" i="201"/>
  <c r="AN124" i="201"/>
  <c r="AM123" i="201"/>
  <c r="AN119" i="201"/>
  <c r="AM99" i="201"/>
  <c r="AM87" i="201"/>
  <c r="AN87" i="201"/>
  <c r="AI83" i="201"/>
  <c r="AJ75" i="201"/>
  <c r="AN62" i="201"/>
  <c r="AN37" i="201"/>
  <c r="AM166" i="193"/>
  <c r="AN166" i="193"/>
  <c r="AM163" i="193"/>
  <c r="AN163" i="193"/>
  <c r="AN155" i="193"/>
  <c r="AM155" i="193"/>
  <c r="AM149" i="193"/>
  <c r="AN149" i="193"/>
  <c r="AM144" i="193"/>
  <c r="AN144" i="193"/>
  <c r="AM140" i="193"/>
  <c r="AN140" i="193"/>
  <c r="AM135" i="193"/>
  <c r="AN135" i="193"/>
  <c r="AM129" i="193"/>
  <c r="AN129" i="193"/>
  <c r="AM126" i="193"/>
  <c r="AN126" i="193"/>
  <c r="AM121" i="193"/>
  <c r="AN121" i="193"/>
  <c r="AN116" i="193"/>
  <c r="AM116" i="193"/>
  <c r="AM111" i="193"/>
  <c r="AN111" i="193"/>
  <c r="AN168" i="193"/>
  <c r="AM168" i="193"/>
  <c r="AM165" i="193"/>
  <c r="AN165" i="193"/>
  <c r="AN159" i="193"/>
  <c r="AM159" i="193"/>
  <c r="AM151" i="193"/>
  <c r="AN151" i="193"/>
  <c r="AN147" i="193"/>
  <c r="AM147" i="193"/>
  <c r="AM141" i="193"/>
  <c r="AN141" i="193"/>
  <c r="AM132" i="193"/>
  <c r="AN132" i="193"/>
  <c r="AM128" i="193"/>
  <c r="AN128" i="193"/>
  <c r="AM124" i="193"/>
  <c r="AN124" i="193"/>
  <c r="AN120" i="193"/>
  <c r="AM120" i="193"/>
  <c r="AM110" i="193"/>
  <c r="AN110" i="193"/>
  <c r="AM93" i="193"/>
  <c r="AN93" i="193"/>
  <c r="AN150" i="193"/>
  <c r="AN125" i="193"/>
  <c r="AN63" i="193"/>
  <c r="AM59" i="193"/>
  <c r="AN80" i="199"/>
  <c r="AM80" i="199"/>
  <c r="AN64" i="199"/>
  <c r="AM64" i="199"/>
  <c r="AM59" i="199"/>
  <c r="AN59" i="199"/>
  <c r="AN47" i="199"/>
  <c r="AM47" i="199"/>
  <c r="AM41" i="199"/>
  <c r="AN41" i="199"/>
  <c r="AN36" i="199"/>
  <c r="AM36" i="199"/>
  <c r="AN17" i="199"/>
  <c r="AM17" i="199"/>
  <c r="AN73" i="199"/>
  <c r="AM73" i="199"/>
  <c r="AN71" i="199"/>
  <c r="AM71" i="199"/>
  <c r="AN60" i="199"/>
  <c r="AM60" i="199"/>
  <c r="AN53" i="199"/>
  <c r="AM53" i="199"/>
  <c r="AN35" i="199"/>
  <c r="AM35" i="199"/>
  <c r="AN22" i="199"/>
  <c r="AM22" i="199"/>
  <c r="AG27" i="199"/>
  <c r="AF75" i="199"/>
  <c r="AF67" i="199"/>
  <c r="AG67" i="199" s="1"/>
  <c r="AF59" i="199"/>
  <c r="AG59" i="199" s="1"/>
  <c r="AJ51" i="199"/>
  <c r="AJ27" i="199"/>
  <c r="AJ19" i="199"/>
  <c r="AN21" i="199"/>
  <c r="AJ11" i="199"/>
  <c r="AJ75" i="199"/>
  <c r="AE75" i="199"/>
  <c r="AG75" i="199" s="1"/>
  <c r="AI59" i="199"/>
  <c r="AI43" i="199"/>
  <c r="AJ35" i="199"/>
  <c r="AI27" i="199"/>
  <c r="AI11" i="199"/>
  <c r="AI3" i="199"/>
  <c r="T11" i="160"/>
  <c r="AD5" i="160"/>
  <c r="N8" i="160"/>
  <c r="F102" i="206"/>
  <c r="AQ10" i="159"/>
  <c r="AQ14" i="160"/>
  <c r="F100" i="206"/>
  <c r="AO10" i="159"/>
  <c r="C35" i="206"/>
  <c r="C71" i="206"/>
  <c r="C47" i="206"/>
  <c r="C83" i="206" s="1"/>
  <c r="AN70" i="199"/>
  <c r="AM70" i="199"/>
  <c r="AN63" i="199"/>
  <c r="AM63" i="199"/>
  <c r="AN57" i="199"/>
  <c r="AM57" i="199"/>
  <c r="AN52" i="199"/>
  <c r="AM52" i="199"/>
  <c r="AN49" i="199"/>
  <c r="AM49" i="199"/>
  <c r="AN46" i="199"/>
  <c r="AM46" i="199"/>
  <c r="AN40" i="199"/>
  <c r="AM40" i="199"/>
  <c r="AM32" i="199"/>
  <c r="AN32" i="199"/>
  <c r="AN20" i="199"/>
  <c r="AM20" i="199"/>
  <c r="AM16" i="199"/>
  <c r="AN16" i="199"/>
  <c r="AN72" i="199"/>
  <c r="AM72" i="199"/>
  <c r="AN68" i="199"/>
  <c r="AM68" i="199"/>
  <c r="AN61" i="199"/>
  <c r="AM61" i="199"/>
  <c r="AN54" i="199"/>
  <c r="AM54" i="199"/>
  <c r="AN44" i="199"/>
  <c r="AM44" i="199"/>
  <c r="AN38" i="199"/>
  <c r="AM38" i="199"/>
  <c r="AN33" i="199"/>
  <c r="AM33" i="199"/>
  <c r="AN29" i="199"/>
  <c r="AM29" i="199"/>
  <c r="AN13" i="199"/>
  <c r="AM13" i="199"/>
  <c r="AN6" i="199"/>
  <c r="AM6" i="199"/>
  <c r="AM43" i="199"/>
  <c r="AN37" i="199"/>
  <c r="AN5" i="199"/>
  <c r="AM3" i="199"/>
  <c r="AI83" i="199"/>
  <c r="AE83" i="199"/>
  <c r="J25" i="99"/>
  <c r="J6" i="99" s="1"/>
  <c r="J6" i="160" s="1"/>
  <c r="X25" i="99"/>
  <c r="R10" i="99"/>
  <c r="R10" i="160" s="1"/>
  <c r="W10" i="99"/>
  <c r="W10" i="160" s="1"/>
  <c r="R16" i="99"/>
  <c r="R16" i="160" s="1"/>
  <c r="J19" i="99"/>
  <c r="J19" i="160" s="1"/>
  <c r="AO18" i="99"/>
  <c r="AO18" i="160" s="1"/>
  <c r="E18" i="99"/>
  <c r="E18" i="160" s="1"/>
  <c r="L7" i="99"/>
  <c r="L7" i="160" s="1"/>
  <c r="V7" i="99"/>
  <c r="V7" i="160" s="1"/>
  <c r="AJ7" i="99"/>
  <c r="AJ7" i="160" s="1"/>
  <c r="N13" i="99"/>
  <c r="N13" i="160" s="1"/>
  <c r="AL13" i="99"/>
  <c r="AL13" i="160" s="1"/>
  <c r="T16" i="99"/>
  <c r="T16" i="160" s="1"/>
  <c r="L19" i="99"/>
  <c r="L19" i="160" s="1"/>
  <c r="Q19" i="99"/>
  <c r="Q19" i="160" s="1"/>
  <c r="V19" i="99"/>
  <c r="V19" i="160" s="1"/>
  <c r="Z19" i="99"/>
  <c r="Z19" i="160" s="1"/>
  <c r="Y13" i="99"/>
  <c r="Y13" i="160" s="1"/>
  <c r="AR16" i="99"/>
  <c r="AR16" i="160" s="1"/>
  <c r="M10" i="158"/>
  <c r="M14" i="99"/>
  <c r="M14" i="160"/>
  <c r="AN87" i="199"/>
  <c r="AM87" i="199"/>
  <c r="AN85" i="199"/>
  <c r="AM85" i="199"/>
  <c r="AG83" i="199"/>
  <c r="AN89" i="199"/>
  <c r="AM89" i="199"/>
  <c r="AM86" i="199"/>
  <c r="AN84" i="199"/>
  <c r="AM84" i="199"/>
  <c r="AN88" i="199"/>
  <c r="AN83" i="199"/>
  <c r="AN86" i="199"/>
  <c r="C97" i="206"/>
  <c r="AL5" i="160"/>
  <c r="D11" i="160"/>
  <c r="AC14" i="160"/>
  <c r="Q8" i="160"/>
  <c r="S2" i="160"/>
  <c r="R11" i="160"/>
  <c r="S14" i="160"/>
  <c r="T8" i="160"/>
  <c r="AD11" i="160"/>
  <c r="S5" i="160"/>
  <c r="T5" i="160"/>
  <c r="D52" i="63"/>
  <c r="D32" i="63"/>
  <c r="D72" i="63"/>
  <c r="C52" i="63"/>
  <c r="C32" i="63"/>
  <c r="C72" i="63"/>
  <c r="B44" i="63"/>
  <c r="B24" i="63"/>
  <c r="B64" i="63"/>
  <c r="H32" i="63"/>
  <c r="H72" i="63"/>
  <c r="H52" i="63"/>
  <c r="H18" i="63"/>
  <c r="H58" i="63"/>
  <c r="H38" i="63"/>
  <c r="H78" i="63"/>
  <c r="E28" i="63"/>
  <c r="E68" i="63"/>
  <c r="E48" i="63"/>
  <c r="G54" i="63"/>
  <c r="G74" i="63"/>
  <c r="G14" i="63"/>
  <c r="G34" i="63"/>
  <c r="H50" i="63"/>
  <c r="H30" i="63"/>
  <c r="H70" i="63"/>
  <c r="D30" i="63"/>
  <c r="D70" i="63"/>
  <c r="D50" i="63"/>
  <c r="B50" i="63"/>
  <c r="B30" i="63"/>
  <c r="B70" i="63"/>
  <c r="F24" i="63"/>
  <c r="F64" i="63"/>
  <c r="F44" i="63"/>
  <c r="F22" i="63"/>
  <c r="F62" i="63"/>
  <c r="F42" i="63"/>
  <c r="F82" i="63"/>
  <c r="D22" i="63"/>
  <c r="D62" i="63"/>
  <c r="D42" i="63"/>
  <c r="D82" i="63"/>
  <c r="E20" i="63"/>
  <c r="E60" i="63"/>
  <c r="E40" i="63"/>
  <c r="E80" i="63"/>
  <c r="C20" i="63"/>
  <c r="C60" i="63"/>
  <c r="C40" i="63"/>
  <c r="C80" i="63"/>
  <c r="E18" i="63"/>
  <c r="E58" i="63"/>
  <c r="E38" i="63"/>
  <c r="E78" i="63"/>
  <c r="C18" i="63"/>
  <c r="C58" i="63"/>
  <c r="C38" i="63"/>
  <c r="C78" i="63"/>
  <c r="F16" i="63"/>
  <c r="F56" i="63"/>
  <c r="F36" i="63"/>
  <c r="F76" i="63"/>
  <c r="D16" i="63"/>
  <c r="D56" i="63"/>
  <c r="D36" i="63"/>
  <c r="D76" i="63"/>
  <c r="B16" i="63"/>
  <c r="B56" i="63"/>
  <c r="B36" i="63"/>
  <c r="B76" i="63"/>
  <c r="F52" i="63"/>
  <c r="F32" i="63"/>
  <c r="F72" i="63"/>
  <c r="G50" i="63"/>
  <c r="G30" i="63"/>
  <c r="G70" i="63"/>
  <c r="C30" i="63"/>
  <c r="C70" i="63"/>
  <c r="C50" i="63"/>
  <c r="H26" i="63"/>
  <c r="H66" i="63"/>
  <c r="H46" i="63"/>
  <c r="E44" i="63"/>
  <c r="E24" i="63"/>
  <c r="E64" i="63"/>
  <c r="E42" i="63"/>
  <c r="E82" i="63"/>
  <c r="E22" i="63"/>
  <c r="E62" i="63"/>
  <c r="F40" i="63"/>
  <c r="F80" i="63"/>
  <c r="F20" i="63"/>
  <c r="F60" i="63"/>
  <c r="D40" i="63"/>
  <c r="D80" i="63"/>
  <c r="D20" i="63"/>
  <c r="D60" i="63"/>
  <c r="F38" i="63"/>
  <c r="F78" i="63"/>
  <c r="F18" i="63"/>
  <c r="F58" i="63"/>
  <c r="D38" i="63"/>
  <c r="D78" i="63"/>
  <c r="D18" i="63"/>
  <c r="D58" i="63"/>
  <c r="B38" i="63"/>
  <c r="B78" i="63"/>
  <c r="B18" i="63"/>
  <c r="B58" i="63"/>
  <c r="E36" i="63"/>
  <c r="E76" i="63"/>
  <c r="E16" i="63"/>
  <c r="E56" i="63"/>
  <c r="C36" i="63"/>
  <c r="C76" i="63"/>
  <c r="C16" i="63"/>
  <c r="C56" i="63"/>
  <c r="H44" i="63"/>
  <c r="H24" i="63"/>
  <c r="H64" i="63"/>
  <c r="H16" i="63"/>
  <c r="H56" i="63"/>
  <c r="H36" i="63"/>
  <c r="H76" i="63"/>
  <c r="H28" i="63"/>
  <c r="H68" i="63"/>
  <c r="H48" i="63"/>
  <c r="H20" i="63"/>
  <c r="H60" i="63"/>
  <c r="H40" i="63"/>
  <c r="H80" i="63"/>
  <c r="H14" i="63"/>
  <c r="H54" i="63"/>
  <c r="H34" i="63"/>
  <c r="H74" i="63"/>
  <c r="G48" i="63"/>
  <c r="G28" i="63"/>
  <c r="G68" i="63"/>
  <c r="G44" i="63"/>
  <c r="G24" i="63"/>
  <c r="G64" i="63"/>
  <c r="G20" i="63"/>
  <c r="G60" i="63"/>
  <c r="G40" i="63"/>
  <c r="G80" i="63"/>
  <c r="G36" i="63"/>
  <c r="G16" i="63"/>
  <c r="G76" i="63"/>
  <c r="G56" i="63"/>
  <c r="G52" i="63"/>
  <c r="G32" i="63"/>
  <c r="G72" i="63"/>
  <c r="G46" i="63"/>
  <c r="G26" i="63"/>
  <c r="G66" i="63"/>
  <c r="G22" i="63"/>
  <c r="G62" i="63"/>
  <c r="G42" i="63"/>
  <c r="G82" i="63"/>
  <c r="G18" i="63"/>
  <c r="G58" i="63"/>
  <c r="G38" i="63"/>
  <c r="G78" i="63"/>
  <c r="F50" i="63"/>
  <c r="F30" i="63"/>
  <c r="F70" i="63"/>
  <c r="F34" i="63"/>
  <c r="F74" i="63"/>
  <c r="F14" i="63"/>
  <c r="F54" i="63"/>
  <c r="F48" i="63"/>
  <c r="F28" i="63"/>
  <c r="F68" i="63"/>
  <c r="E32" i="63"/>
  <c r="E72" i="63"/>
  <c r="E52" i="63"/>
  <c r="E46" i="63"/>
  <c r="E26" i="63"/>
  <c r="E66" i="63"/>
  <c r="E50" i="63"/>
  <c r="E30" i="63"/>
  <c r="E70" i="63"/>
  <c r="E14" i="63"/>
  <c r="E54" i="63"/>
  <c r="E34" i="63"/>
  <c r="E74" i="63"/>
  <c r="D26" i="63"/>
  <c r="D66" i="63"/>
  <c r="D46" i="63"/>
  <c r="D34" i="63"/>
  <c r="D74" i="63"/>
  <c r="D14" i="63"/>
  <c r="D54" i="63"/>
  <c r="D28" i="63"/>
  <c r="D68" i="63"/>
  <c r="D48" i="63"/>
  <c r="D44" i="63"/>
  <c r="D24" i="63"/>
  <c r="D64" i="63"/>
  <c r="C22" i="63"/>
  <c r="C62" i="63"/>
  <c r="C42" i="63"/>
  <c r="C82" i="63"/>
  <c r="C48" i="63"/>
  <c r="C28" i="63"/>
  <c r="C68" i="63"/>
  <c r="C14" i="63"/>
  <c r="C54" i="63"/>
  <c r="C34" i="63"/>
  <c r="C74" i="63"/>
  <c r="B48" i="63"/>
  <c r="B28" i="63"/>
  <c r="B68" i="63"/>
  <c r="B22" i="63"/>
  <c r="B62" i="63"/>
  <c r="B42" i="63"/>
  <c r="B82" i="63"/>
  <c r="B14" i="63"/>
  <c r="B54" i="63"/>
  <c r="B34" i="63"/>
  <c r="B74" i="63"/>
  <c r="B52" i="63"/>
  <c r="B32" i="63"/>
  <c r="B72" i="63"/>
  <c r="B46" i="63"/>
  <c r="B26" i="63"/>
  <c r="B66" i="63"/>
  <c r="B20" i="63"/>
  <c r="B60" i="63"/>
  <c r="B40" i="63"/>
  <c r="B80" i="63"/>
  <c r="D32" i="21"/>
  <c r="G18" i="99"/>
  <c r="G18" i="160" s="1"/>
  <c r="AH14" i="160"/>
  <c r="M26" i="99"/>
  <c r="AE24" i="99"/>
  <c r="AN8" i="160"/>
  <c r="P5" i="160"/>
  <c r="AF2" i="160"/>
  <c r="Y14" i="160"/>
  <c r="J8" i="160"/>
  <c r="L14" i="160"/>
  <c r="AI10" i="99"/>
  <c r="AI10" i="160" s="1"/>
  <c r="E4" i="99"/>
  <c r="E4" i="160" s="1"/>
  <c r="F11" i="160"/>
  <c r="AC4" i="160"/>
  <c r="AB5" i="160"/>
  <c r="AH2" i="160"/>
  <c r="AE11" i="160"/>
  <c r="K9" i="99"/>
  <c r="K9" i="160" s="1"/>
  <c r="AO2" i="160"/>
  <c r="V14" i="160"/>
  <c r="AN5" i="160"/>
  <c r="P11" i="160"/>
  <c r="P14" i="160"/>
  <c r="G11" i="160"/>
  <c r="G5" i="160"/>
  <c r="E11" i="160"/>
  <c r="E14" i="160"/>
  <c r="W14" i="160"/>
  <c r="AJ18" i="99"/>
  <c r="AJ18" i="160"/>
  <c r="F26" i="99"/>
  <c r="F9" i="99" s="1"/>
  <c r="F9" i="160" s="1"/>
  <c r="K22" i="158"/>
  <c r="F4" i="159"/>
  <c r="AO8" i="159"/>
  <c r="AO4" i="159"/>
  <c r="AO6" i="159"/>
  <c r="AE8" i="159"/>
  <c r="AE4" i="159"/>
  <c r="AE6" i="159"/>
  <c r="AE2" i="159"/>
  <c r="V2" i="159"/>
  <c r="V10" i="159"/>
  <c r="V6" i="159"/>
  <c r="L6" i="159"/>
  <c r="L8" i="159"/>
  <c r="F19" i="158"/>
  <c r="D23" i="158"/>
  <c r="D13" i="158" s="1"/>
  <c r="D13" i="159" s="1"/>
  <c r="H6" i="159"/>
  <c r="AJ10" i="159"/>
  <c r="AJ2" i="159"/>
  <c r="Z6" i="159"/>
  <c r="Z10" i="159"/>
  <c r="Z2" i="159"/>
  <c r="Z4" i="159"/>
  <c r="Q6" i="159"/>
  <c r="Q10" i="159"/>
  <c r="Q8" i="159"/>
  <c r="G4" i="159"/>
  <c r="G2" i="159"/>
  <c r="G8" i="159"/>
  <c r="AE18" i="99"/>
  <c r="AE18" i="160" s="1"/>
  <c r="W12" i="18"/>
  <c r="M5" i="99"/>
  <c r="M25" i="99" s="1"/>
  <c r="X24" i="99"/>
  <c r="AP9" i="99"/>
  <c r="AP9" i="160" s="1"/>
  <c r="D46" i="21"/>
  <c r="D44" i="21"/>
  <c r="B48" i="21"/>
  <c r="F2" i="157"/>
  <c r="AM75" i="199"/>
  <c r="AN75" i="199"/>
  <c r="AJ3" i="204"/>
  <c r="AI3" i="204"/>
  <c r="AM3" i="204"/>
  <c r="AI3" i="200"/>
  <c r="AE3" i="193"/>
  <c r="AG3" i="193" s="1"/>
  <c r="AB58" i="200"/>
  <c r="AO58" i="200"/>
  <c r="AM58" i="200" s="1"/>
  <c r="Y12" i="18"/>
  <c r="AB10" i="193"/>
  <c r="AO10" i="193" s="1"/>
  <c r="AN10" i="193" s="1"/>
  <c r="AM10" i="193"/>
  <c r="AM31" i="200"/>
  <c r="AN31" i="200"/>
  <c r="AE27" i="200"/>
  <c r="AG27" i="200"/>
  <c r="S21" i="158"/>
  <c r="M28" i="99"/>
  <c r="D22" i="158"/>
  <c r="B46" i="21"/>
  <c r="S12" i="18"/>
  <c r="AE12" i="18"/>
  <c r="AI12" i="18"/>
  <c r="AJ12" i="18"/>
  <c r="O12" i="18"/>
  <c r="M4" i="158"/>
  <c r="M19" i="158"/>
  <c r="AA12" i="18"/>
  <c r="K12" i="18"/>
  <c r="L12" i="18" s="1"/>
  <c r="J7" i="99"/>
  <c r="J7" i="160" s="1"/>
  <c r="X12" i="18"/>
  <c r="AJ27" i="204"/>
  <c r="AN30" i="204"/>
  <c r="AM30" i="204"/>
  <c r="AN29" i="204"/>
  <c r="AN41" i="200"/>
  <c r="AM41" i="200"/>
  <c r="AM4" i="193"/>
  <c r="AN4" i="193"/>
  <c r="AN7" i="193"/>
  <c r="AM7" i="193"/>
  <c r="AM10" i="200"/>
  <c r="AM16" i="200"/>
  <c r="AN16" i="200"/>
  <c r="AE11" i="200"/>
  <c r="AG11" i="200" s="1"/>
  <c r="AN57" i="200"/>
  <c r="AM57" i="200"/>
  <c r="AM28" i="204"/>
  <c r="AN28" i="204"/>
  <c r="AM32" i="204"/>
  <c r="AN32" i="204"/>
  <c r="AN9" i="202"/>
  <c r="AM9" i="202"/>
  <c r="AN7" i="202"/>
  <c r="AM7" i="202"/>
  <c r="AN5" i="202"/>
  <c r="AM5" i="202"/>
  <c r="AN8" i="202"/>
  <c r="AM8" i="202"/>
  <c r="AM6" i="202"/>
  <c r="AN6" i="202"/>
  <c r="AM4" i="202"/>
  <c r="AN4" i="202"/>
  <c r="AN21" i="202"/>
  <c r="AM21" i="202"/>
  <c r="AN23" i="202"/>
  <c r="AM23" i="202"/>
  <c r="AN19" i="202"/>
  <c r="AM19" i="202"/>
  <c r="AN13" i="201"/>
  <c r="AM13" i="201"/>
  <c r="AN11" i="201"/>
  <c r="AM11" i="201"/>
  <c r="AM5" i="201"/>
  <c r="AN5" i="201"/>
  <c r="AM14" i="201"/>
  <c r="AN14" i="201"/>
  <c r="AM12" i="201"/>
  <c r="AN12" i="201"/>
  <c r="AI3" i="201"/>
  <c r="AN6" i="201"/>
  <c r="AM6" i="201"/>
  <c r="AM14" i="200"/>
  <c r="AN14" i="200"/>
  <c r="AN4" i="201"/>
  <c r="AM4" i="201"/>
  <c r="AN8" i="200"/>
  <c r="AM8" i="200"/>
  <c r="AN6" i="193"/>
  <c r="AM6" i="193"/>
  <c r="AN5" i="193"/>
  <c r="AM5" i="193"/>
  <c r="AB26" i="200"/>
  <c r="AO26" i="200"/>
  <c r="AN26" i="200" s="1"/>
  <c r="AB18" i="200"/>
  <c r="AO18" i="200" s="1"/>
  <c r="AM18" i="200" s="1"/>
  <c r="AB42" i="200"/>
  <c r="AO42" i="200" s="1"/>
  <c r="AM42" i="200" s="1"/>
  <c r="AB34" i="204"/>
  <c r="AO34" i="204"/>
  <c r="AN34" i="204" s="1"/>
  <c r="AB34" i="200"/>
  <c r="AO34" i="200" s="1"/>
  <c r="AB26" i="202"/>
  <c r="AO26" i="202"/>
  <c r="M12" i="18"/>
  <c r="AB12" i="18"/>
  <c r="P12" i="18"/>
  <c r="AF12" i="18"/>
  <c r="AM34" i="204"/>
  <c r="AN18" i="200"/>
  <c r="AN22" i="202"/>
  <c r="AN31" i="204"/>
  <c r="AE59" i="200"/>
  <c r="AG59" i="200" s="1"/>
  <c r="AE43" i="200"/>
  <c r="J1" i="157"/>
  <c r="K1" i="157"/>
  <c r="AM60" i="200"/>
  <c r="AN60" i="200"/>
  <c r="AM36" i="200"/>
  <c r="AN36" i="200"/>
  <c r="AM35" i="200"/>
  <c r="M5" i="160"/>
  <c r="AI27" i="200"/>
  <c r="M4" i="159"/>
  <c r="AA9" i="18"/>
  <c r="AB9" i="18" s="1"/>
  <c r="W9" i="18"/>
  <c r="J8" i="158"/>
  <c r="AI9" i="18"/>
  <c r="AE9" i="18"/>
  <c r="AF9" i="18" s="1"/>
  <c r="K9" i="18"/>
  <c r="M28" i="18" s="1"/>
  <c r="J11" i="99"/>
  <c r="S9" i="18"/>
  <c r="O9" i="18"/>
  <c r="Q9" i="18" s="1"/>
  <c r="Q18" i="18"/>
  <c r="R12" i="159"/>
  <c r="K23" i="158"/>
  <c r="K13" i="158" s="1"/>
  <c r="K13" i="159" s="1"/>
  <c r="U12" i="18"/>
  <c r="T12" i="18"/>
  <c r="F10" i="99"/>
  <c r="F10" i="160" s="1"/>
  <c r="D22" i="21"/>
  <c r="B22" i="21"/>
  <c r="AH25" i="99"/>
  <c r="AM44" i="200"/>
  <c r="AM45" i="200"/>
  <c r="AN45" i="200"/>
  <c r="AN20" i="200"/>
  <c r="AM20" i="200"/>
  <c r="AM23" i="200"/>
  <c r="AN23" i="200"/>
  <c r="AM21" i="200"/>
  <c r="AN21" i="200"/>
  <c r="AE19" i="200"/>
  <c r="AG19" i="200" s="1"/>
  <c r="AI19" i="200"/>
  <c r="AN46" i="200"/>
  <c r="AM46" i="200"/>
  <c r="AM40" i="200"/>
  <c r="AN40" i="200"/>
  <c r="AM38" i="200"/>
  <c r="AN38" i="200"/>
  <c r="AN37" i="200"/>
  <c r="AM37" i="200"/>
  <c r="AM55" i="200"/>
  <c r="AM53" i="200"/>
  <c r="AN53" i="200"/>
  <c r="AN51" i="200"/>
  <c r="AM51" i="200"/>
  <c r="AM56" i="200"/>
  <c r="AN56" i="200"/>
  <c r="AM54" i="200"/>
  <c r="AN54" i="200"/>
  <c r="AM52" i="200"/>
  <c r="AN52" i="200"/>
  <c r="AM27" i="200"/>
  <c r="AN27" i="200"/>
  <c r="AM33" i="200"/>
  <c r="AN33" i="200"/>
  <c r="AM29" i="200"/>
  <c r="AN29" i="200"/>
  <c r="AM26" i="200"/>
  <c r="AM24" i="200"/>
  <c r="AN24" i="200"/>
  <c r="AM22" i="200"/>
  <c r="AM61" i="200"/>
  <c r="AN61" i="200"/>
  <c r="AM64" i="200"/>
  <c r="AN64" i="200"/>
  <c r="AM63" i="200"/>
  <c r="AN63" i="200"/>
  <c r="AN59" i="200"/>
  <c r="AM59" i="200"/>
  <c r="G28" i="21"/>
  <c r="G35" i="21"/>
  <c r="G42" i="21"/>
  <c r="AN13" i="200"/>
  <c r="AM13" i="200"/>
  <c r="AM12" i="200"/>
  <c r="AN12" i="200"/>
  <c r="AN7" i="200"/>
  <c r="AM7" i="200"/>
  <c r="AM4" i="200"/>
  <c r="AN4" i="200"/>
  <c r="AM3" i="200"/>
  <c r="AN3" i="200"/>
  <c r="AN19" i="200"/>
  <c r="AM19" i="200"/>
  <c r="AM6" i="200"/>
  <c r="AN6" i="200"/>
  <c r="AE3" i="200"/>
  <c r="AG3" i="200" s="1"/>
  <c r="AM5" i="200"/>
  <c r="AN5" i="200"/>
  <c r="U9" i="18"/>
  <c r="T9" i="18"/>
  <c r="U11" i="18"/>
  <c r="M13" i="18"/>
  <c r="M25" i="18"/>
  <c r="AK9" i="18"/>
  <c r="AJ9" i="18"/>
  <c r="AK16" i="18"/>
  <c r="X9" i="18"/>
  <c r="Y28" i="18"/>
  <c r="Y21" i="18"/>
  <c r="P9" i="18"/>
  <c r="Q10" i="18"/>
  <c r="Q13" i="18"/>
  <c r="J11" i="160"/>
  <c r="J27" i="99"/>
  <c r="AG11" i="18"/>
  <c r="AG9" i="18"/>
  <c r="J21" i="158"/>
  <c r="J8" i="159"/>
  <c r="AC11" i="18"/>
  <c r="AC9" i="18"/>
  <c r="AC12" i="18"/>
  <c r="AC31" i="18"/>
  <c r="AC17" i="18"/>
  <c r="AH7" i="99"/>
  <c r="AH7" i="160" s="1"/>
  <c r="AH6" i="99"/>
  <c r="AH6" i="160" s="1"/>
  <c r="AN22" i="200"/>
  <c r="AN39" i="200"/>
  <c r="AN30" i="200"/>
  <c r="AN42" i="200"/>
  <c r="AB66" i="200"/>
  <c r="AO66" i="200"/>
  <c r="AM66" i="200" s="1"/>
  <c r="A11" i="193"/>
  <c r="A19" i="193"/>
  <c r="A19" i="200"/>
  <c r="A11" i="202"/>
  <c r="A3" i="201"/>
  <c r="A3" i="199"/>
  <c r="D9" i="158"/>
  <c r="A11" i="200"/>
  <c r="A3" i="202"/>
  <c r="A19" i="203"/>
  <c r="A11" i="204"/>
  <c r="A11" i="203"/>
  <c r="A3" i="203"/>
  <c r="D12" i="99"/>
  <c r="D9" i="99"/>
  <c r="D23" i="21"/>
  <c r="A3" i="193"/>
  <c r="A3" i="204"/>
  <c r="D7" i="21"/>
  <c r="A19" i="204"/>
  <c r="E7" i="158"/>
  <c r="A35" i="200"/>
  <c r="B38" i="21"/>
  <c r="D3" i="99"/>
  <c r="D9" i="21"/>
  <c r="D15" i="99"/>
  <c r="D7" i="158"/>
  <c r="D3" i="158"/>
  <c r="A27" i="200"/>
  <c r="D11" i="158"/>
  <c r="A19" i="202"/>
  <c r="A27" i="204"/>
  <c r="B9" i="21"/>
  <c r="D21" i="21"/>
  <c r="A35" i="204"/>
  <c r="D40" i="21"/>
  <c r="D33" i="21"/>
  <c r="A3" i="200"/>
  <c r="A11" i="199"/>
  <c r="E6" i="99"/>
  <c r="B36" i="21"/>
  <c r="D31" i="21"/>
  <c r="A11" i="201"/>
  <c r="D4" i="99"/>
  <c r="E9" i="99"/>
  <c r="B16" i="21"/>
  <c r="D38" i="21"/>
  <c r="A4" i="157"/>
  <c r="A7" i="157"/>
  <c r="A25" i="157"/>
  <c r="A49" i="157"/>
  <c r="A22" i="157"/>
  <c r="A13" i="157"/>
  <c r="A28" i="157"/>
  <c r="A46" i="157"/>
  <c r="C4" i="157"/>
  <c r="A43" i="157"/>
  <c r="F7" i="157"/>
  <c r="A34" i="157"/>
  <c r="A16" i="157"/>
  <c r="A31" i="157"/>
  <c r="A19" i="157"/>
  <c r="A10" i="157"/>
  <c r="A37" i="157"/>
  <c r="A40" i="157"/>
  <c r="E5" i="158"/>
  <c r="B23" i="21"/>
  <c r="B19" i="21"/>
  <c r="B7" i="21"/>
  <c r="B5" i="21"/>
  <c r="B10" i="21"/>
  <c r="D5" i="158"/>
  <c r="D7" i="99"/>
  <c r="B17" i="21"/>
  <c r="D14" i="21"/>
  <c r="B14" i="21"/>
  <c r="D6" i="99"/>
  <c r="D16" i="21"/>
  <c r="B12" i="21"/>
  <c r="AN48" i="200" l="1"/>
  <c r="AM48" i="200"/>
  <c r="AG43" i="200"/>
  <c r="AF43" i="200"/>
  <c r="D6" i="160"/>
  <c r="D7" i="160"/>
  <c r="D5" i="159"/>
  <c r="E5" i="159"/>
  <c r="E9" i="160"/>
  <c r="D4" i="160"/>
  <c r="AY11" i="201"/>
  <c r="BC11" i="201"/>
  <c r="AQ11" i="201"/>
  <c r="M11" i="201" s="1"/>
  <c r="AB18" i="201" s="1"/>
  <c r="AO18" i="201" s="1"/>
  <c r="BB11" i="201"/>
  <c r="AX11" i="201"/>
  <c r="A17" i="201" s="1"/>
  <c r="BA11" i="201"/>
  <c r="AZ11" i="201"/>
  <c r="E6" i="160"/>
  <c r="AX11" i="199"/>
  <c r="BC11" i="199"/>
  <c r="BA11" i="199"/>
  <c r="AZ11" i="199"/>
  <c r="BB11" i="199"/>
  <c r="AQ11" i="199"/>
  <c r="M11" i="199" s="1"/>
  <c r="AB18" i="199" s="1"/>
  <c r="AO18" i="199" s="1"/>
  <c r="AY11" i="199"/>
  <c r="AZ3" i="200"/>
  <c r="BA3" i="200"/>
  <c r="AQ3" i="200"/>
  <c r="BC3" i="200"/>
  <c r="BB3" i="200"/>
  <c r="AY3" i="200"/>
  <c r="AX3" i="200"/>
  <c r="BB35" i="204"/>
  <c r="AX35" i="204"/>
  <c r="A41" i="204" s="1"/>
  <c r="BA35" i="204"/>
  <c r="AZ35" i="204"/>
  <c r="AQ35" i="204"/>
  <c r="M35" i="204" s="1"/>
  <c r="AB42" i="204" s="1"/>
  <c r="AO42" i="204" s="1"/>
  <c r="AY35" i="204"/>
  <c r="A40" i="204"/>
  <c r="BC35" i="204"/>
  <c r="BA27" i="204"/>
  <c r="BC27" i="204"/>
  <c r="AX27" i="204"/>
  <c r="A33" i="204" s="1"/>
  <c r="AQ27" i="204"/>
  <c r="BB27" i="204"/>
  <c r="AZ27" i="204"/>
  <c r="AY27" i="204"/>
  <c r="AX19" i="202"/>
  <c r="BB19" i="202"/>
  <c r="AY19" i="202"/>
  <c r="AQ19" i="202"/>
  <c r="AZ19" i="202"/>
  <c r="BC19" i="202"/>
  <c r="BA19" i="202"/>
  <c r="D11" i="159"/>
  <c r="BA27" i="200"/>
  <c r="BB27" i="200"/>
  <c r="AQ27" i="200"/>
  <c r="AY27" i="200"/>
  <c r="BC27" i="200"/>
  <c r="AX27" i="200"/>
  <c r="AZ27" i="200"/>
  <c r="D3" i="159"/>
  <c r="D7" i="159"/>
  <c r="D15" i="160"/>
  <c r="D3" i="160"/>
  <c r="BA35" i="200"/>
  <c r="BC35" i="200"/>
  <c r="AQ35" i="200"/>
  <c r="BB35" i="200"/>
  <c r="AX35" i="200"/>
  <c r="AZ35" i="200"/>
  <c r="AY35" i="200"/>
  <c r="E7" i="159"/>
  <c r="AQ19" i="204"/>
  <c r="M19" i="204" s="1"/>
  <c r="AB26" i="204" s="1"/>
  <c r="AO26" i="204" s="1"/>
  <c r="AY19" i="204"/>
  <c r="BC19" i="204"/>
  <c r="AZ19" i="204"/>
  <c r="BA19" i="204"/>
  <c r="BB19" i="204"/>
  <c r="AX19" i="204"/>
  <c r="BC3" i="204"/>
  <c r="BB3" i="204"/>
  <c r="AZ3" i="204"/>
  <c r="BA3" i="204"/>
  <c r="AQ3" i="204"/>
  <c r="M3" i="204" s="1"/>
  <c r="AY3" i="204"/>
  <c r="AX3" i="204"/>
  <c r="BB3" i="193"/>
  <c r="BC3" i="193"/>
  <c r="BA3" i="193"/>
  <c r="AQ3" i="193"/>
  <c r="AZ3" i="193"/>
  <c r="AY3" i="193"/>
  <c r="AX3" i="193"/>
  <c r="A8" i="193" s="1"/>
  <c r="D9" i="160"/>
  <c r="D12" i="160"/>
  <c r="BA3" i="203"/>
  <c r="AZ3" i="203"/>
  <c r="AY3" i="203"/>
  <c r="AQ3" i="203"/>
  <c r="M3" i="203" s="1"/>
  <c r="BC3" i="203"/>
  <c r="BB3" i="203"/>
  <c r="AX3" i="203"/>
  <c r="AZ11" i="203"/>
  <c r="BC11" i="203"/>
  <c r="AX11" i="203"/>
  <c r="A16" i="203" s="1"/>
  <c r="BA11" i="203"/>
  <c r="BB11" i="203"/>
  <c r="AY11" i="203"/>
  <c r="AQ11" i="203"/>
  <c r="M11" i="203" s="1"/>
  <c r="AB18" i="203" s="1"/>
  <c r="AO18" i="203" s="1"/>
  <c r="BA11" i="204"/>
  <c r="BC11" i="204"/>
  <c r="AX11" i="204"/>
  <c r="A16" i="204" s="1"/>
  <c r="AQ11" i="204"/>
  <c r="M11" i="204" s="1"/>
  <c r="AB18" i="204" s="1"/>
  <c r="AO18" i="204" s="1"/>
  <c r="AY11" i="204"/>
  <c r="AZ11" i="204"/>
  <c r="BB11" i="204"/>
  <c r="AQ19" i="203"/>
  <c r="M19" i="203" s="1"/>
  <c r="AB26" i="203" s="1"/>
  <c r="AO26" i="203" s="1"/>
  <c r="BC19" i="203"/>
  <c r="AY19" i="203"/>
  <c r="BB19" i="203"/>
  <c r="AZ19" i="203"/>
  <c r="BA19" i="203"/>
  <c r="A24" i="203"/>
  <c r="AX19" i="203"/>
  <c r="A25" i="203"/>
  <c r="AZ3" i="202"/>
  <c r="AQ3" i="202"/>
  <c r="M3" i="202" s="1"/>
  <c r="BC3" i="202"/>
  <c r="BA3" i="202"/>
  <c r="AY3" i="202"/>
  <c r="BB3" i="202"/>
  <c r="AX3" i="202"/>
  <c r="A8" i="202" s="1"/>
  <c r="AZ11" i="200"/>
  <c r="AQ11" i="200"/>
  <c r="BA11" i="200"/>
  <c r="AX11" i="200"/>
  <c r="BB11" i="200"/>
  <c r="AY11" i="200"/>
  <c r="BC11" i="200"/>
  <c r="D9" i="159"/>
  <c r="BB3" i="199"/>
  <c r="AY3" i="199"/>
  <c r="AX3" i="199"/>
  <c r="BC3" i="199"/>
  <c r="AQ3" i="199"/>
  <c r="M3" i="199" s="1"/>
  <c r="AZ3" i="199"/>
  <c r="BA3" i="199"/>
  <c r="AY3" i="201"/>
  <c r="AQ3" i="201"/>
  <c r="M3" i="201" s="1"/>
  <c r="BC3" i="201"/>
  <c r="AZ3" i="201"/>
  <c r="AX3" i="201"/>
  <c r="BA3" i="201"/>
  <c r="A8" i="201" s="1"/>
  <c r="BB3" i="201"/>
  <c r="AX11" i="202"/>
  <c r="AQ11" i="202"/>
  <c r="M11" i="202" s="1"/>
  <c r="AB18" i="202" s="1"/>
  <c r="AO18" i="202" s="1"/>
  <c r="BC11" i="202"/>
  <c r="BA11" i="202"/>
  <c r="AY11" i="202"/>
  <c r="BB11" i="202"/>
  <c r="AZ11" i="202"/>
  <c r="BA19" i="200"/>
  <c r="AX19" i="200"/>
  <c r="AQ19" i="200"/>
  <c r="BB19" i="200"/>
  <c r="BC19" i="200"/>
  <c r="AY19" i="200"/>
  <c r="AZ19" i="200"/>
  <c r="AQ19" i="193"/>
  <c r="M19" i="193" s="1"/>
  <c r="AB26" i="193" s="1"/>
  <c r="AO26" i="193" s="1"/>
  <c r="AY19" i="193"/>
  <c r="AZ19" i="193"/>
  <c r="BA19" i="193"/>
  <c r="BB19" i="193"/>
  <c r="BC19" i="193"/>
  <c r="AX19" i="193"/>
  <c r="AQ11" i="193"/>
  <c r="M11" i="193" s="1"/>
  <c r="AB18" i="193" s="1"/>
  <c r="AO18" i="193" s="1"/>
  <c r="AZ11" i="193"/>
  <c r="BC11" i="193"/>
  <c r="AY11" i="193"/>
  <c r="BA11" i="193"/>
  <c r="BB11" i="193"/>
  <c r="AX11" i="193"/>
  <c r="AN66" i="200"/>
  <c r="M27" i="18"/>
  <c r="AM34" i="200"/>
  <c r="AN44" i="200" s="1"/>
  <c r="AN34" i="200"/>
  <c r="AC15" i="18"/>
  <c r="AC21" i="18"/>
  <c r="AC24" i="18"/>
  <c r="M19" i="18"/>
  <c r="M16" i="18"/>
  <c r="M31" i="18"/>
  <c r="M34" i="18"/>
  <c r="M15" i="18"/>
  <c r="M10" i="18"/>
  <c r="L9" i="18"/>
  <c r="M9" i="18" s="1"/>
  <c r="M21" i="18"/>
  <c r="Y30" i="18"/>
  <c r="Y16" i="18"/>
  <c r="Y25" i="18"/>
  <c r="Y9" i="18"/>
  <c r="Y18" i="18"/>
  <c r="Y17" i="18"/>
  <c r="Y13" i="18"/>
  <c r="Y29" i="18"/>
  <c r="AM26" i="202"/>
  <c r="AN26" i="202"/>
  <c r="P4" i="159"/>
  <c r="P8" i="159"/>
  <c r="P6" i="159"/>
  <c r="AP20" i="158"/>
  <c r="AP7" i="158"/>
  <c r="AP7" i="159" s="1"/>
  <c r="AR22" i="158"/>
  <c r="AR11" i="158" s="1"/>
  <c r="AR11" i="159" s="1"/>
  <c r="AR10" i="159"/>
  <c r="U15" i="18"/>
  <c r="U19" i="18"/>
  <c r="L18" i="158"/>
  <c r="L2" i="159"/>
  <c r="C70" i="206"/>
  <c r="K5" i="160"/>
  <c r="Y6" i="159"/>
  <c r="D84" i="206"/>
  <c r="E78" i="206"/>
  <c r="S8" i="159"/>
  <c r="C100" i="206"/>
  <c r="AO5" i="160"/>
  <c r="AD16" i="99"/>
  <c r="AD16" i="160" s="1"/>
  <c r="AD15" i="99"/>
  <c r="AD15" i="160" s="1"/>
  <c r="C102" i="206"/>
  <c r="AQ4" i="159"/>
  <c r="D30" i="21"/>
  <c r="B30" i="21"/>
  <c r="B32" i="21"/>
  <c r="S18" i="99"/>
  <c r="S18" i="160" s="1"/>
  <c r="S19" i="99"/>
  <c r="S19" i="160" s="1"/>
  <c r="H15" i="99"/>
  <c r="H15" i="160" s="1"/>
  <c r="H16" i="99"/>
  <c r="H16" i="160" s="1"/>
  <c r="T43" i="18"/>
  <c r="U44" i="18"/>
  <c r="T44" i="18"/>
  <c r="AQ21" i="158"/>
  <c r="AQ8" i="159"/>
  <c r="M41" i="18"/>
  <c r="L41" i="18"/>
  <c r="AO28" i="99"/>
  <c r="AO14" i="160"/>
  <c r="S37" i="18"/>
  <c r="O37" i="18"/>
  <c r="AL10" i="158"/>
  <c r="AL14" i="99"/>
  <c r="AA37" i="18"/>
  <c r="W37" i="18"/>
  <c r="AI37" i="18"/>
  <c r="AE37" i="18"/>
  <c r="K37" i="18"/>
  <c r="AH6" i="158"/>
  <c r="AH8" i="99"/>
  <c r="O33" i="18"/>
  <c r="S33" i="18"/>
  <c r="AE33" i="18"/>
  <c r="AI33" i="18"/>
  <c r="K33" i="18"/>
  <c r="M43" i="18" s="1"/>
  <c r="AA33" i="18"/>
  <c r="W33" i="18"/>
  <c r="P31" i="18"/>
  <c r="Q32" i="18"/>
  <c r="P32" i="18"/>
  <c r="AB27" i="99"/>
  <c r="AB11" i="160"/>
  <c r="R29" i="99"/>
  <c r="R18" i="99"/>
  <c r="R18" i="160" s="1"/>
  <c r="R17" i="160"/>
  <c r="R19" i="99"/>
  <c r="R19" i="160" s="1"/>
  <c r="AC29" i="18"/>
  <c r="AC23" i="18"/>
  <c r="AG15" i="18"/>
  <c r="Q19" i="18"/>
  <c r="Q15" i="18"/>
  <c r="Q17" i="18"/>
  <c r="H2" i="159"/>
  <c r="M22" i="158"/>
  <c r="M10" i="159"/>
  <c r="P2" i="159"/>
  <c r="P2" i="160"/>
  <c r="AC2" i="160"/>
  <c r="AC3" i="99"/>
  <c r="AC3" i="160" s="1"/>
  <c r="AO24" i="99"/>
  <c r="AO4" i="99" s="1"/>
  <c r="AO4" i="160" s="1"/>
  <c r="AO3" i="99"/>
  <c r="AO3" i="160" s="1"/>
  <c r="Q4" i="99"/>
  <c r="Q4" i="160" s="1"/>
  <c r="Q3" i="99"/>
  <c r="Q3" i="160" s="1"/>
  <c r="F7" i="158"/>
  <c r="F7" i="159" s="1"/>
  <c r="F6" i="159"/>
  <c r="K7" i="158"/>
  <c r="K7" i="159" s="1"/>
  <c r="K6" i="159"/>
  <c r="M6" i="159"/>
  <c r="M20" i="158"/>
  <c r="R4" i="159"/>
  <c r="R19" i="158"/>
  <c r="AI12" i="159"/>
  <c r="AI23" i="158"/>
  <c r="AI13" i="158" s="1"/>
  <c r="AI13" i="159" s="1"/>
  <c r="AI19" i="158"/>
  <c r="AI4" i="159"/>
  <c r="AK19" i="158"/>
  <c r="AK4" i="159"/>
  <c r="AN19" i="158"/>
  <c r="AN4" i="159"/>
  <c r="J24" i="99"/>
  <c r="J2" i="160"/>
  <c r="AB19" i="18"/>
  <c r="AC20" i="18"/>
  <c r="AC19" i="18"/>
  <c r="AK7" i="18"/>
  <c r="AJ7" i="18"/>
  <c r="AK18" i="18"/>
  <c r="AJ8" i="18"/>
  <c r="M22" i="18"/>
  <c r="Y8" i="160"/>
  <c r="F73" i="206"/>
  <c r="N10" i="159"/>
  <c r="X11" i="160"/>
  <c r="E83" i="206"/>
  <c r="E95" i="206"/>
  <c r="AJ8" i="159"/>
  <c r="S11" i="160"/>
  <c r="B87" i="206"/>
  <c r="AB2" i="160"/>
  <c r="X6" i="99"/>
  <c r="X6" i="160" s="1"/>
  <c r="X7" i="99"/>
  <c r="X7" i="160" s="1"/>
  <c r="H10" i="159"/>
  <c r="H22" i="158"/>
  <c r="H11" i="158" s="1"/>
  <c r="H11" i="159" s="1"/>
  <c r="W22" i="158"/>
  <c r="W10" i="159"/>
  <c r="Y23" i="158"/>
  <c r="Y13" i="158" s="1"/>
  <c r="Y13" i="159" s="1"/>
  <c r="Y21" i="158"/>
  <c r="Y9" i="158" s="1"/>
  <c r="Y9" i="159" s="1"/>
  <c r="AB21" i="158"/>
  <c r="AB8" i="159"/>
  <c r="AB4" i="159"/>
  <c r="AB2" i="159"/>
  <c r="AB10" i="159"/>
  <c r="AB6" i="159"/>
  <c r="AD8" i="159"/>
  <c r="AD4" i="159"/>
  <c r="AD2" i="159"/>
  <c r="AF6" i="159"/>
  <c r="AB16" i="18"/>
  <c r="AC16" i="18"/>
  <c r="AF17" i="18"/>
  <c r="AG17" i="18"/>
  <c r="Y34" i="18"/>
  <c r="X34" i="18"/>
  <c r="AF44" i="18"/>
  <c r="AF43" i="18"/>
  <c r="AG43" i="18"/>
  <c r="AG14" i="18"/>
  <c r="AF14" i="18"/>
  <c r="AF13" i="18"/>
  <c r="AG13" i="18" s="1"/>
  <c r="S19" i="158"/>
  <c r="S4" i="159"/>
  <c r="AH23" i="158"/>
  <c r="AH13" i="158" s="1"/>
  <c r="AH13" i="159" s="1"/>
  <c r="AH12" i="159"/>
  <c r="AD10" i="99"/>
  <c r="AD10" i="160" s="1"/>
  <c r="AD9" i="99"/>
  <c r="AD9" i="160" s="1"/>
  <c r="K19" i="99"/>
  <c r="K19" i="160" s="1"/>
  <c r="D83" i="206"/>
  <c r="X6" i="159"/>
  <c r="X8" i="160"/>
  <c r="W2" i="160"/>
  <c r="B82" i="206"/>
  <c r="W2" i="159"/>
  <c r="E88" i="206"/>
  <c r="AC8" i="159"/>
  <c r="AC11" i="160"/>
  <c r="D6" i="159"/>
  <c r="D8" i="160"/>
  <c r="AN10" i="200"/>
  <c r="Q11" i="18"/>
  <c r="Q12" i="18"/>
  <c r="AG12" i="18"/>
  <c r="AG18" i="18"/>
  <c r="AG21" i="18"/>
  <c r="AG16" i="18"/>
  <c r="AK12" i="18"/>
  <c r="AF8" i="160"/>
  <c r="T10" i="18"/>
  <c r="U10" i="18" s="1"/>
  <c r="Y12" i="159"/>
  <c r="K4" i="159"/>
  <c r="AP6" i="159"/>
  <c r="L8" i="160"/>
  <c r="L2" i="160"/>
  <c r="L11" i="160"/>
  <c r="AE8" i="160"/>
  <c r="AE14" i="160"/>
  <c r="AE5" i="160"/>
  <c r="AQ5" i="160"/>
  <c r="AQ11" i="160"/>
  <c r="AQ8" i="160"/>
  <c r="AQ2" i="160"/>
  <c r="AR2" i="159"/>
  <c r="AR8" i="159"/>
  <c r="AR6" i="159"/>
  <c r="AC6" i="18"/>
  <c r="AB6" i="18"/>
  <c r="AC27" i="18"/>
  <c r="AC2" i="159"/>
  <c r="AC18" i="158"/>
  <c r="AC3" i="158" s="1"/>
  <c r="AC3" i="159" s="1"/>
  <c r="U40" i="18"/>
  <c r="T40" i="18"/>
  <c r="X41" i="18"/>
  <c r="B73" i="206"/>
  <c r="N2" i="159"/>
  <c r="N2" i="160"/>
  <c r="C96" i="206"/>
  <c r="AK5" i="160"/>
  <c r="F16" i="99"/>
  <c r="F16" i="160" s="1"/>
  <c r="F15" i="99"/>
  <c r="F15" i="160" s="1"/>
  <c r="Y8" i="18"/>
  <c r="AR4" i="159"/>
  <c r="AP22" i="158"/>
  <c r="AP11" i="158" s="1"/>
  <c r="AP11" i="159" s="1"/>
  <c r="AP2" i="159"/>
  <c r="AN6" i="159"/>
  <c r="T2" i="159"/>
  <c r="T13" i="18"/>
  <c r="P20" i="18"/>
  <c r="AK6" i="159"/>
  <c r="AI20" i="158"/>
  <c r="AI7" i="158" s="1"/>
  <c r="AI7" i="159" s="1"/>
  <c r="AI2" i="159"/>
  <c r="AB23" i="158"/>
  <c r="AB13" i="158" s="1"/>
  <c r="AB13" i="159" s="1"/>
  <c r="Y10" i="159"/>
  <c r="Y2" i="159"/>
  <c r="AH8" i="159"/>
  <c r="AH2" i="159"/>
  <c r="Y2" i="160"/>
  <c r="D5" i="160"/>
  <c r="C103" i="206"/>
  <c r="AR5" i="160"/>
  <c r="AG35" i="203"/>
  <c r="Q5" i="160"/>
  <c r="AL23" i="158"/>
  <c r="AL13" i="158" s="1"/>
  <c r="AL13" i="159" s="1"/>
  <c r="K35" i="18"/>
  <c r="AJ6" i="158"/>
  <c r="AA35" i="18"/>
  <c r="AJ8" i="99"/>
  <c r="W35" i="18"/>
  <c r="W5" i="99"/>
  <c r="S22" i="18"/>
  <c r="AI22" i="18"/>
  <c r="AK42" i="18" s="1"/>
  <c r="O22" i="18"/>
  <c r="Q39" i="18" s="1"/>
  <c r="AE22" i="18"/>
  <c r="AG35" i="193"/>
  <c r="AR11" i="160"/>
  <c r="AR27" i="99"/>
  <c r="W36" i="18"/>
  <c r="AK8" i="99"/>
  <c r="K36" i="18"/>
  <c r="AA36" i="18"/>
  <c r="W18" i="99"/>
  <c r="W18" i="160" s="1"/>
  <c r="W17" i="160"/>
  <c r="Q23" i="158"/>
  <c r="Q13" i="158" s="1"/>
  <c r="Q13" i="159" s="1"/>
  <c r="AN118" i="193"/>
  <c r="AM118" i="193"/>
  <c r="AG163" i="193"/>
  <c r="W39" i="18"/>
  <c r="AA40" i="18"/>
  <c r="W40" i="18"/>
  <c r="AA41" i="18"/>
  <c r="AI43" i="18"/>
  <c r="N23" i="158"/>
  <c r="N13" i="158" s="1"/>
  <c r="N13" i="159" s="1"/>
  <c r="V23" i="158"/>
  <c r="V13" i="158" s="1"/>
  <c r="V13" i="159" s="1"/>
  <c r="AJ13" i="158"/>
  <c r="AJ13" i="159" s="1"/>
  <c r="AH5" i="158"/>
  <c r="AH5" i="159" s="1"/>
  <c r="AN64" i="201"/>
  <c r="AM64" i="201"/>
  <c r="AI39" i="18"/>
  <c r="K40" i="18"/>
  <c r="W11" i="99"/>
  <c r="AE38" i="18"/>
  <c r="AG39" i="18" s="1"/>
  <c r="O38" i="18"/>
  <c r="AF35" i="201"/>
  <c r="AG35" i="201" s="1"/>
  <c r="AF3" i="201"/>
  <c r="AG3" i="201" s="1"/>
  <c r="AJ131" i="193"/>
  <c r="AF35" i="193"/>
  <c r="AN115" i="201"/>
  <c r="AM46" i="201"/>
  <c r="AI19" i="201"/>
  <c r="AF163" i="193"/>
  <c r="AF139" i="193"/>
  <c r="AG139" i="193" s="1"/>
  <c r="AJ115" i="193"/>
  <c r="AF99" i="193"/>
  <c r="AG99" i="193" s="1"/>
  <c r="AJ67" i="199"/>
  <c r="AJ19" i="201"/>
  <c r="AF51" i="193"/>
  <c r="AG51" i="193" s="1"/>
  <c r="AI27" i="203"/>
  <c r="AI3" i="203"/>
  <c r="AM30" i="199"/>
  <c r="AM86" i="202"/>
  <c r="AM38" i="202"/>
  <c r="AM118" i="203"/>
  <c r="AI91" i="203"/>
  <c r="AF59" i="203"/>
  <c r="AG59" i="203" s="1"/>
  <c r="AI43" i="203"/>
  <c r="AM38" i="203"/>
  <c r="AI11" i="203"/>
  <c r="AJ211" i="204"/>
  <c r="AJ203" i="204"/>
  <c r="AJ195" i="204"/>
  <c r="AG171" i="204"/>
  <c r="AJ3" i="202"/>
  <c r="AJ139" i="203"/>
  <c r="AI75" i="203"/>
  <c r="AI51" i="203"/>
  <c r="AF35" i="203"/>
  <c r="AF3" i="202"/>
  <c r="AG3" i="202" s="1"/>
  <c r="AJ123" i="203"/>
  <c r="AM125" i="203"/>
  <c r="AI123" i="203"/>
  <c r="AJ187" i="204"/>
  <c r="AF171" i="204"/>
  <c r="AG147" i="204"/>
  <c r="AJ107" i="204"/>
  <c r="AI91" i="204"/>
  <c r="AI75" i="204"/>
  <c r="AJ163" i="204"/>
  <c r="AE123" i="204"/>
  <c r="AG123" i="204" s="1"/>
  <c r="AF115" i="204"/>
  <c r="AG115" i="204" s="1"/>
  <c r="AF107" i="204"/>
  <c r="AG107" i="204" s="1"/>
  <c r="AI19" i="204"/>
  <c r="AI163" i="204"/>
  <c r="AE155" i="204"/>
  <c r="AG155" i="204" s="1"/>
  <c r="AF131" i="204"/>
  <c r="AG131" i="204" s="1"/>
  <c r="AM86" i="204"/>
  <c r="AN86" i="204"/>
  <c r="AF3" i="204"/>
  <c r="AG3" i="204" s="1"/>
  <c r="AI147" i="200"/>
  <c r="AG163" i="204"/>
  <c r="AI147" i="204"/>
  <c r="AE139" i="204"/>
  <c r="AG139" i="204" s="1"/>
  <c r="AF59" i="204"/>
  <c r="AG59" i="204" s="1"/>
  <c r="AF51" i="204"/>
  <c r="AG51" i="204" s="1"/>
  <c r="AJ43" i="204"/>
  <c r="AJ11" i="204"/>
  <c r="AE131" i="200"/>
  <c r="AG131" i="200" s="1"/>
  <c r="AM152" i="200"/>
  <c r="AF163" i="200"/>
  <c r="AG163" i="200" s="1"/>
  <c r="AJ123" i="200"/>
  <c r="AJ107" i="200"/>
  <c r="AG99" i="200"/>
  <c r="AN73" i="200"/>
  <c r="B29" i="21"/>
  <c r="A91" i="201"/>
  <c r="A27" i="201"/>
  <c r="A59" i="201"/>
  <c r="A75" i="201"/>
  <c r="A67" i="201"/>
  <c r="A43" i="201"/>
  <c r="A83" i="201"/>
  <c r="A51" i="201"/>
  <c r="A35" i="201"/>
  <c r="A115" i="201"/>
  <c r="A107" i="201"/>
  <c r="A99" i="201"/>
  <c r="A19" i="201"/>
  <c r="B21" i="21"/>
  <c r="B31" i="21"/>
  <c r="A59" i="193"/>
  <c r="A27" i="193"/>
  <c r="A107" i="193"/>
  <c r="A51" i="193"/>
  <c r="A75" i="193"/>
  <c r="A115" i="193"/>
  <c r="A83" i="193"/>
  <c r="A67" i="193"/>
  <c r="A35" i="193"/>
  <c r="A99" i="193"/>
  <c r="A43" i="193"/>
  <c r="A91" i="193"/>
  <c r="A27" i="202"/>
  <c r="A83" i="202"/>
  <c r="A67" i="202"/>
  <c r="A35" i="202"/>
  <c r="A75" i="202"/>
  <c r="A91" i="202"/>
  <c r="A51" i="202"/>
  <c r="A99" i="202"/>
  <c r="A43" i="202"/>
  <c r="A59" i="202"/>
  <c r="D10" i="99"/>
  <c r="B24" i="21"/>
  <c r="A35" i="199"/>
  <c r="A27" i="199"/>
  <c r="A19" i="199"/>
  <c r="A83" i="204"/>
  <c r="A51" i="204"/>
  <c r="A67" i="204"/>
  <c r="A43" i="204"/>
  <c r="A59" i="204"/>
  <c r="A75" i="204"/>
  <c r="A91" i="204"/>
  <c r="B33" i="21"/>
  <c r="B41" i="21"/>
  <c r="D16" i="99"/>
  <c r="E7" i="99"/>
  <c r="E10" i="99"/>
  <c r="D13" i="99"/>
  <c r="B34" i="21"/>
  <c r="A67" i="200"/>
  <c r="A75" i="200"/>
  <c r="A43" i="200"/>
  <c r="A51" i="200"/>
  <c r="A83" i="200"/>
  <c r="A59" i="200"/>
  <c r="A43" i="203"/>
  <c r="A51" i="203"/>
  <c r="A35" i="203"/>
  <c r="A59" i="203"/>
  <c r="A27" i="203"/>
  <c r="B40" i="21"/>
  <c r="A33" i="200" l="1"/>
  <c r="A24" i="200"/>
  <c r="A24" i="193"/>
  <c r="A16" i="200"/>
  <c r="A17" i="193"/>
  <c r="A9" i="203"/>
  <c r="A8" i="204"/>
  <c r="A32" i="204"/>
  <c r="A9" i="199"/>
  <c r="A25" i="204"/>
  <c r="A41" i="200"/>
  <c r="A8" i="200"/>
  <c r="A16" i="202"/>
  <c r="A17" i="199"/>
  <c r="A9" i="201"/>
  <c r="A8" i="199"/>
  <c r="A17" i="204"/>
  <c r="A9" i="193"/>
  <c r="A32" i="200"/>
  <c r="A25" i="202"/>
  <c r="A16" i="193"/>
  <c r="A25" i="200"/>
  <c r="A17" i="202"/>
  <c r="A17" i="200"/>
  <c r="A8" i="203"/>
  <c r="BC27" i="203"/>
  <c r="AZ27" i="203"/>
  <c r="AX27" i="203"/>
  <c r="AQ27" i="203"/>
  <c r="M27" i="203" s="1"/>
  <c r="AB34" i="203" s="1"/>
  <c r="AO34" i="203" s="1"/>
  <c r="BB27" i="203"/>
  <c r="AY27" i="203"/>
  <c r="A33" i="203" s="1"/>
  <c r="BA27" i="203"/>
  <c r="BB59" i="203"/>
  <c r="BC59" i="203"/>
  <c r="BA59" i="203"/>
  <c r="AY59" i="203"/>
  <c r="AQ59" i="203"/>
  <c r="M59" i="203" s="1"/>
  <c r="AB66" i="203" s="1"/>
  <c r="AO66" i="203" s="1"/>
  <c r="AZ59" i="203"/>
  <c r="AX59" i="203"/>
  <c r="A65" i="203" s="1"/>
  <c r="AX35" i="203"/>
  <c r="BA35" i="203"/>
  <c r="BB35" i="203"/>
  <c r="AZ35" i="203"/>
  <c r="AY35" i="203"/>
  <c r="AQ35" i="203"/>
  <c r="M35" i="203" s="1"/>
  <c r="AB42" i="203" s="1"/>
  <c r="AO42" i="203" s="1"/>
  <c r="BC35" i="203"/>
  <c r="BC51" i="203"/>
  <c r="AZ51" i="203"/>
  <c r="BB51" i="203"/>
  <c r="AX51" i="203"/>
  <c r="A57" i="203" s="1"/>
  <c r="BA51" i="203"/>
  <c r="AQ51" i="203"/>
  <c r="M51" i="203" s="1"/>
  <c r="AB58" i="203" s="1"/>
  <c r="AO58" i="203" s="1"/>
  <c r="AY51" i="203"/>
  <c r="A56" i="203"/>
  <c r="AZ43" i="203"/>
  <c r="BC43" i="203"/>
  <c r="BA43" i="203"/>
  <c r="AQ43" i="203"/>
  <c r="M43" i="203" s="1"/>
  <c r="AB50" i="203" s="1"/>
  <c r="AO50" i="203" s="1"/>
  <c r="BB43" i="203"/>
  <c r="AX43" i="203"/>
  <c r="AY43" i="203"/>
  <c r="BA59" i="200"/>
  <c r="BB59" i="200"/>
  <c r="AZ59" i="200"/>
  <c r="AX59" i="200"/>
  <c r="AQ59" i="200"/>
  <c r="BC59" i="200"/>
  <c r="AY59" i="200"/>
  <c r="BC83" i="200"/>
  <c r="AZ83" i="200"/>
  <c r="AY83" i="200"/>
  <c r="AQ83" i="200"/>
  <c r="M83" i="200" s="1"/>
  <c r="AB90" i="200" s="1"/>
  <c r="AO90" i="200" s="1"/>
  <c r="BB83" i="200"/>
  <c r="BA83" i="200"/>
  <c r="AX83" i="200"/>
  <c r="BB51" i="200"/>
  <c r="AQ51" i="200"/>
  <c r="AX51" i="200"/>
  <c r="A57" i="200" s="1"/>
  <c r="BA51" i="200"/>
  <c r="AY51" i="200"/>
  <c r="BC51" i="200"/>
  <c r="AZ51" i="200"/>
  <c r="AX43" i="200"/>
  <c r="AQ43" i="200"/>
  <c r="M43" i="200" s="1"/>
  <c r="AB50" i="200" s="1"/>
  <c r="AO50" i="200" s="1"/>
  <c r="AY43" i="200"/>
  <c r="BA43" i="200"/>
  <c r="BB43" i="200"/>
  <c r="AZ43" i="200"/>
  <c r="BC43" i="200"/>
  <c r="BA75" i="200"/>
  <c r="AQ75" i="200"/>
  <c r="M75" i="200" s="1"/>
  <c r="AB82" i="200" s="1"/>
  <c r="AO82" i="200" s="1"/>
  <c r="BC75" i="200"/>
  <c r="AZ75" i="200"/>
  <c r="BB75" i="200"/>
  <c r="AX75" i="200"/>
  <c r="AY75" i="200"/>
  <c r="AZ67" i="200"/>
  <c r="AQ67" i="200"/>
  <c r="M67" i="200" s="1"/>
  <c r="AB74" i="200" s="1"/>
  <c r="AO74" i="200" s="1"/>
  <c r="AY67" i="200"/>
  <c r="AX67" i="200"/>
  <c r="BC67" i="200"/>
  <c r="BA67" i="200"/>
  <c r="BB67" i="200"/>
  <c r="D13" i="160"/>
  <c r="E10" i="160"/>
  <c r="E7" i="160"/>
  <c r="D16" i="160"/>
  <c r="BC91" i="204"/>
  <c r="BB91" i="204"/>
  <c r="AX91" i="204"/>
  <c r="A96" i="204" s="1"/>
  <c r="BA91" i="204"/>
  <c r="AY91" i="204"/>
  <c r="AQ91" i="204"/>
  <c r="M91" i="204" s="1"/>
  <c r="AB98" i="204" s="1"/>
  <c r="AO98" i="204" s="1"/>
  <c r="AZ91" i="204"/>
  <c r="BA75" i="204"/>
  <c r="AX75" i="204"/>
  <c r="A80" i="204" s="1"/>
  <c r="BB75" i="204"/>
  <c r="AY75" i="204"/>
  <c r="AQ75" i="204"/>
  <c r="M75" i="204" s="1"/>
  <c r="AB82" i="204" s="1"/>
  <c r="AO82" i="204" s="1"/>
  <c r="AZ75" i="204"/>
  <c r="BC75" i="204"/>
  <c r="BB59" i="204"/>
  <c r="BA59" i="204"/>
  <c r="BC59" i="204"/>
  <c r="AZ59" i="204"/>
  <c r="AQ59" i="204"/>
  <c r="M59" i="204" s="1"/>
  <c r="AB66" i="204" s="1"/>
  <c r="AO66" i="204" s="1"/>
  <c r="AY59" i="204"/>
  <c r="AX59" i="204"/>
  <c r="AQ43" i="204"/>
  <c r="M43" i="204" s="1"/>
  <c r="AB50" i="204" s="1"/>
  <c r="AO50" i="204" s="1"/>
  <c r="AZ43" i="204"/>
  <c r="BB43" i="204"/>
  <c r="AY43" i="204"/>
  <c r="BA43" i="204"/>
  <c r="BC43" i="204"/>
  <c r="AX43" i="204"/>
  <c r="AX67" i="204"/>
  <c r="AQ67" i="204"/>
  <c r="M67" i="204" s="1"/>
  <c r="AB74" i="204" s="1"/>
  <c r="AO74" i="204" s="1"/>
  <c r="BC67" i="204"/>
  <c r="BB67" i="204"/>
  <c r="BA67" i="204"/>
  <c r="AY67" i="204"/>
  <c r="AZ67" i="204"/>
  <c r="BA51" i="204"/>
  <c r="AQ51" i="204"/>
  <c r="M51" i="204" s="1"/>
  <c r="AB58" i="204" s="1"/>
  <c r="AO58" i="204" s="1"/>
  <c r="AX51" i="204"/>
  <c r="A56" i="204" s="1"/>
  <c r="BC51" i="204"/>
  <c r="AZ51" i="204"/>
  <c r="BB51" i="204"/>
  <c r="AY51" i="204"/>
  <c r="AZ83" i="204"/>
  <c r="AY83" i="204"/>
  <c r="AQ83" i="204"/>
  <c r="M83" i="204" s="1"/>
  <c r="AB90" i="204" s="1"/>
  <c r="AO90" i="204" s="1"/>
  <c r="BB83" i="204"/>
  <c r="BC83" i="204"/>
  <c r="BA83" i="204"/>
  <c r="AX83" i="204"/>
  <c r="AY19" i="199"/>
  <c r="BC19" i="199"/>
  <c r="BB19" i="199"/>
  <c r="AX19" i="199"/>
  <c r="AQ19" i="199"/>
  <c r="M19" i="199" s="1"/>
  <c r="AB26" i="199" s="1"/>
  <c r="AO26" i="199" s="1"/>
  <c r="AZ19" i="199"/>
  <c r="BA19" i="199"/>
  <c r="AZ27" i="199"/>
  <c r="BA27" i="199"/>
  <c r="BB27" i="199"/>
  <c r="AY27" i="199"/>
  <c r="AQ27" i="199"/>
  <c r="M27" i="199" s="1"/>
  <c r="AB34" i="199" s="1"/>
  <c r="AO34" i="199" s="1"/>
  <c r="BC27" i="199"/>
  <c r="AX27" i="199"/>
  <c r="BA35" i="199"/>
  <c r="AY35" i="199"/>
  <c r="AZ35" i="199"/>
  <c r="BB35" i="199"/>
  <c r="AX35" i="199"/>
  <c r="AQ35" i="199"/>
  <c r="M35" i="199" s="1"/>
  <c r="AB42" i="199" s="1"/>
  <c r="AO42" i="199" s="1"/>
  <c r="BC35" i="199"/>
  <c r="D10" i="160"/>
  <c r="BB59" i="202"/>
  <c r="AQ59" i="202"/>
  <c r="M59" i="202" s="1"/>
  <c r="AB66" i="202" s="1"/>
  <c r="AO66" i="202" s="1"/>
  <c r="AY59" i="202"/>
  <c r="AZ59" i="202"/>
  <c r="BC59" i="202"/>
  <c r="BA59" i="202"/>
  <c r="A64" i="202" s="1"/>
  <c r="AX59" i="202"/>
  <c r="AZ43" i="202"/>
  <c r="AX43" i="202"/>
  <c r="A48" i="202" s="1"/>
  <c r="AQ43" i="202"/>
  <c r="M43" i="202" s="1"/>
  <c r="AB50" i="202" s="1"/>
  <c r="AO50" i="202" s="1"/>
  <c r="AY43" i="202"/>
  <c r="BB43" i="202"/>
  <c r="BC43" i="202"/>
  <c r="A49" i="202"/>
  <c r="BA43" i="202"/>
  <c r="AY99" i="202"/>
  <c r="BC99" i="202"/>
  <c r="BB99" i="202"/>
  <c r="BA99" i="202"/>
  <c r="AQ99" i="202"/>
  <c r="M99" i="202" s="1"/>
  <c r="AB106" i="202" s="1"/>
  <c r="AO106" i="202" s="1"/>
  <c r="AZ99" i="202"/>
  <c r="AX99" i="202"/>
  <c r="AY51" i="202"/>
  <c r="BA51" i="202"/>
  <c r="BB51" i="202"/>
  <c r="AQ51" i="202"/>
  <c r="M51" i="202" s="1"/>
  <c r="AB58" i="202" s="1"/>
  <c r="AO58" i="202" s="1"/>
  <c r="BC51" i="202"/>
  <c r="AX51" i="202"/>
  <c r="AZ51" i="202"/>
  <c r="AY91" i="202"/>
  <c r="BB91" i="202"/>
  <c r="BC91" i="202"/>
  <c r="AX91" i="202"/>
  <c r="AQ91" i="202"/>
  <c r="M91" i="202" s="1"/>
  <c r="AB98" i="202" s="1"/>
  <c r="AO98" i="202" s="1"/>
  <c r="BA91" i="202"/>
  <c r="AZ91" i="202"/>
  <c r="AQ75" i="202"/>
  <c r="M75" i="202" s="1"/>
  <c r="AB82" i="202" s="1"/>
  <c r="AO82" i="202" s="1"/>
  <c r="AY75" i="202"/>
  <c r="AX75" i="202"/>
  <c r="BA75" i="202"/>
  <c r="BB75" i="202"/>
  <c r="BC75" i="202"/>
  <c r="AZ75" i="202"/>
  <c r="AY35" i="202"/>
  <c r="AQ35" i="202"/>
  <c r="M35" i="202" s="1"/>
  <c r="AB42" i="202" s="1"/>
  <c r="AO42" i="202" s="1"/>
  <c r="AX35" i="202"/>
  <c r="BC35" i="202"/>
  <c r="BA35" i="202"/>
  <c r="BB35" i="202"/>
  <c r="AZ35" i="202"/>
  <c r="BC67" i="202"/>
  <c r="BB67" i="202"/>
  <c r="BA67" i="202"/>
  <c r="AZ67" i="202"/>
  <c r="AQ67" i="202"/>
  <c r="M67" i="202" s="1"/>
  <c r="AB74" i="202" s="1"/>
  <c r="AO74" i="202" s="1"/>
  <c r="AY67" i="202"/>
  <c r="AX67" i="202"/>
  <c r="A73" i="202" s="1"/>
  <c r="AY83" i="202"/>
  <c r="BA83" i="202"/>
  <c r="AZ83" i="202"/>
  <c r="BB83" i="202"/>
  <c r="AX83" i="202"/>
  <c r="AQ83" i="202"/>
  <c r="M83" i="202" s="1"/>
  <c r="AB90" i="202" s="1"/>
  <c r="AO90" i="202" s="1"/>
  <c r="BC83" i="202"/>
  <c r="AQ27" i="202"/>
  <c r="M27" i="202" s="1"/>
  <c r="AB34" i="202" s="1"/>
  <c r="AO34" i="202" s="1"/>
  <c r="BA27" i="202"/>
  <c r="BC27" i="202"/>
  <c r="AY27" i="202"/>
  <c r="BB27" i="202"/>
  <c r="AZ27" i="202"/>
  <c r="AX27" i="202"/>
  <c r="A33" i="202" s="1"/>
  <c r="BB91" i="193"/>
  <c r="AZ91" i="193"/>
  <c r="BA91" i="193"/>
  <c r="AQ91" i="193"/>
  <c r="M91" i="193" s="1"/>
  <c r="AB98" i="193" s="1"/>
  <c r="AO98" i="193" s="1"/>
  <c r="BC91" i="193"/>
  <c r="AX91" i="193"/>
  <c r="A96" i="193" s="1"/>
  <c r="AY91" i="193"/>
  <c r="AX43" i="193"/>
  <c r="AZ43" i="193"/>
  <c r="BA43" i="193"/>
  <c r="BB43" i="193"/>
  <c r="AY43" i="193"/>
  <c r="BC43" i="193"/>
  <c r="AQ43" i="193"/>
  <c r="M43" i="193" s="1"/>
  <c r="AB50" i="193" s="1"/>
  <c r="AO50" i="193" s="1"/>
  <c r="BC99" i="193"/>
  <c r="AY99" i="193"/>
  <c r="AQ99" i="193"/>
  <c r="M99" i="193" s="1"/>
  <c r="AB106" i="193" s="1"/>
  <c r="AO106" i="193" s="1"/>
  <c r="BB99" i="193"/>
  <c r="BA99" i="193"/>
  <c r="AX99" i="193"/>
  <c r="A104" i="193" s="1"/>
  <c r="AZ99" i="193"/>
  <c r="AQ35" i="193"/>
  <c r="M35" i="193" s="1"/>
  <c r="AB42" i="193" s="1"/>
  <c r="AO42" i="193" s="1"/>
  <c r="BB35" i="193"/>
  <c r="AX35" i="193"/>
  <c r="AY35" i="193"/>
  <c r="BA35" i="193"/>
  <c r="BC35" i="193"/>
  <c r="AZ35" i="193"/>
  <c r="BB67" i="193"/>
  <c r="AZ67" i="193"/>
  <c r="BA67" i="193"/>
  <c r="AQ67" i="193"/>
  <c r="M67" i="193" s="1"/>
  <c r="AB74" i="193" s="1"/>
  <c r="AO74" i="193" s="1"/>
  <c r="AY67" i="193"/>
  <c r="AX67" i="193"/>
  <c r="BC67" i="193"/>
  <c r="BA83" i="193"/>
  <c r="AZ83" i="193"/>
  <c r="BB83" i="193"/>
  <c r="BC83" i="193"/>
  <c r="AQ83" i="193"/>
  <c r="M83" i="193" s="1"/>
  <c r="AB90" i="193" s="1"/>
  <c r="AO90" i="193" s="1"/>
  <c r="AY83" i="193"/>
  <c r="AX83" i="193"/>
  <c r="AZ115" i="193"/>
  <c r="BA115" i="193"/>
  <c r="AQ115" i="193"/>
  <c r="M115" i="193" s="1"/>
  <c r="AB122" i="193" s="1"/>
  <c r="AO122" i="193" s="1"/>
  <c r="BB115" i="193"/>
  <c r="BC115" i="193"/>
  <c r="AX115" i="193"/>
  <c r="AY115" i="193"/>
  <c r="AZ75" i="193"/>
  <c r="BB75" i="193"/>
  <c r="AQ75" i="193"/>
  <c r="M75" i="193" s="1"/>
  <c r="AB82" i="193" s="1"/>
  <c r="AO82" i="193" s="1"/>
  <c r="AY75" i="193"/>
  <c r="BC75" i="193"/>
  <c r="AX75" i="193"/>
  <c r="BA75" i="193"/>
  <c r="BB51" i="193"/>
  <c r="AQ51" i="193"/>
  <c r="M51" i="193" s="1"/>
  <c r="AB58" i="193" s="1"/>
  <c r="AO58" i="193" s="1"/>
  <c r="BC51" i="193"/>
  <c r="AY51" i="193"/>
  <c r="AX51" i="193"/>
  <c r="A57" i="193" s="1"/>
  <c r="AZ51" i="193"/>
  <c r="BA51" i="193"/>
  <c r="AZ107" i="193"/>
  <c r="AQ107" i="193"/>
  <c r="M107" i="193" s="1"/>
  <c r="AB114" i="193" s="1"/>
  <c r="AO114" i="193" s="1"/>
  <c r="AY107" i="193"/>
  <c r="BC107" i="193"/>
  <c r="BB107" i="193"/>
  <c r="BA107" i="193"/>
  <c r="AX107" i="193"/>
  <c r="BB27" i="193"/>
  <c r="BA27" i="193"/>
  <c r="BC27" i="193"/>
  <c r="AQ27" i="193"/>
  <c r="M27" i="193" s="1"/>
  <c r="AB34" i="193" s="1"/>
  <c r="AO34" i="193" s="1"/>
  <c r="AY27" i="193"/>
  <c r="AX27" i="193"/>
  <c r="AZ27" i="193"/>
  <c r="BC59" i="193"/>
  <c r="BA59" i="193"/>
  <c r="AY59" i="193"/>
  <c r="AQ59" i="193"/>
  <c r="M59" i="193" s="1"/>
  <c r="AB66" i="193" s="1"/>
  <c r="AO66" i="193" s="1"/>
  <c r="BB59" i="193"/>
  <c r="AZ59" i="193"/>
  <c r="AX59" i="193"/>
  <c r="AZ19" i="201"/>
  <c r="BC19" i="201"/>
  <c r="AQ19" i="201"/>
  <c r="M19" i="201" s="1"/>
  <c r="AB26" i="201" s="1"/>
  <c r="AO26" i="201" s="1"/>
  <c r="AY19" i="201"/>
  <c r="AX19" i="201"/>
  <c r="BA19" i="201"/>
  <c r="BB19" i="201"/>
  <c r="BA99" i="201"/>
  <c r="AX99" i="201"/>
  <c r="BB99" i="201"/>
  <c r="AZ99" i="201"/>
  <c r="BC99" i="201"/>
  <c r="AY99" i="201"/>
  <c r="AQ99" i="201"/>
  <c r="M99" i="201" s="1"/>
  <c r="AB106" i="201" s="1"/>
  <c r="AO106" i="201" s="1"/>
  <c r="AQ107" i="201"/>
  <c r="M107" i="201" s="1"/>
  <c r="AB114" i="201" s="1"/>
  <c r="AO114" i="201" s="1"/>
  <c r="AX107" i="201"/>
  <c r="BB107" i="201"/>
  <c r="AY107" i="201"/>
  <c r="AZ107" i="201"/>
  <c r="BA107" i="201"/>
  <c r="BC107" i="201"/>
  <c r="BB115" i="201"/>
  <c r="AY115" i="201"/>
  <c r="BA115" i="201"/>
  <c r="AX115" i="201"/>
  <c r="BC115" i="201"/>
  <c r="AZ115" i="201"/>
  <c r="AQ115" i="201"/>
  <c r="M115" i="201" s="1"/>
  <c r="AB122" i="201" s="1"/>
  <c r="AO122" i="201" s="1"/>
  <c r="AX35" i="201"/>
  <c r="A41" i="201" s="1"/>
  <c r="BC35" i="201"/>
  <c r="AY35" i="201"/>
  <c r="A40" i="201"/>
  <c r="AZ35" i="201"/>
  <c r="BB35" i="201"/>
  <c r="AQ35" i="201"/>
  <c r="M35" i="201" s="1"/>
  <c r="AB42" i="201" s="1"/>
  <c r="AO42" i="201" s="1"/>
  <c r="BA35" i="201"/>
  <c r="AZ51" i="201"/>
  <c r="AX51" i="201"/>
  <c r="BC51" i="201"/>
  <c r="BA51" i="201"/>
  <c r="AQ51" i="201"/>
  <c r="M51" i="201" s="1"/>
  <c r="AB58" i="201" s="1"/>
  <c r="AO58" i="201" s="1"/>
  <c r="BB51" i="201"/>
  <c r="AY51" i="201"/>
  <c r="AQ83" i="201"/>
  <c r="M83" i="201" s="1"/>
  <c r="AB90" i="201" s="1"/>
  <c r="AO90" i="201" s="1"/>
  <c r="BB83" i="201"/>
  <c r="AY83" i="201"/>
  <c r="BA83" i="201"/>
  <c r="BC83" i="201"/>
  <c r="AZ83" i="201"/>
  <c r="AX83" i="201"/>
  <c r="A88" i="201" s="1"/>
  <c r="AZ43" i="201"/>
  <c r="AY43" i="201"/>
  <c r="BC43" i="201"/>
  <c r="BB43" i="201"/>
  <c r="AQ43" i="201"/>
  <c r="M43" i="201" s="1"/>
  <c r="AB50" i="201" s="1"/>
  <c r="AO50" i="201" s="1"/>
  <c r="BA43" i="201"/>
  <c r="AX43" i="201"/>
  <c r="AQ67" i="201"/>
  <c r="M67" i="201" s="1"/>
  <c r="AB74" i="201" s="1"/>
  <c r="AO74" i="201" s="1"/>
  <c r="BC67" i="201"/>
  <c r="AY67" i="201"/>
  <c r="BA67" i="201"/>
  <c r="AZ67" i="201"/>
  <c r="AX67" i="201"/>
  <c r="BB67" i="201"/>
  <c r="AX75" i="201"/>
  <c r="BB75" i="201"/>
  <c r="BA75" i="201"/>
  <c r="BC75" i="201"/>
  <c r="AZ75" i="201"/>
  <c r="AQ75" i="201"/>
  <c r="M75" i="201" s="1"/>
  <c r="AB82" i="201" s="1"/>
  <c r="AO82" i="201" s="1"/>
  <c r="AY75" i="201"/>
  <c r="A81" i="201" s="1"/>
  <c r="AQ59" i="201"/>
  <c r="M59" i="201" s="1"/>
  <c r="AB66" i="201" s="1"/>
  <c r="AO66" i="201" s="1"/>
  <c r="BB59" i="201"/>
  <c r="AZ59" i="201"/>
  <c r="BA59" i="201"/>
  <c r="BC59" i="201"/>
  <c r="AX59" i="201"/>
  <c r="AY59" i="201"/>
  <c r="AX27" i="201"/>
  <c r="AZ27" i="201"/>
  <c r="BA27" i="201"/>
  <c r="AQ27" i="201"/>
  <c r="M27" i="201" s="1"/>
  <c r="AB34" i="201" s="1"/>
  <c r="AO34" i="201" s="1"/>
  <c r="BB27" i="201"/>
  <c r="BC27" i="201"/>
  <c r="AY27" i="201"/>
  <c r="BC91" i="201"/>
  <c r="BB91" i="201"/>
  <c r="AZ91" i="201"/>
  <c r="AX91" i="201"/>
  <c r="A96" i="201" s="1"/>
  <c r="AY91" i="201"/>
  <c r="AQ91" i="201"/>
  <c r="M91" i="201" s="1"/>
  <c r="AB98" i="201" s="1"/>
  <c r="AO98" i="201" s="1"/>
  <c r="BA91" i="201"/>
  <c r="AB41" i="18"/>
  <c r="AC41" i="18"/>
  <c r="Y36" i="18"/>
  <c r="X36" i="18"/>
  <c r="T22" i="18"/>
  <c r="U22" i="18"/>
  <c r="U42" i="18"/>
  <c r="U30" i="18"/>
  <c r="U35" i="18"/>
  <c r="U43" i="18"/>
  <c r="U27" i="18"/>
  <c r="U34" i="18"/>
  <c r="AB35" i="18"/>
  <c r="AC35" i="18"/>
  <c r="Q24" i="18"/>
  <c r="AK33" i="18"/>
  <c r="AJ33" i="18"/>
  <c r="AH26" i="99"/>
  <c r="AH8" i="160"/>
  <c r="AK37" i="18"/>
  <c r="AJ38" i="18"/>
  <c r="AJ37" i="18"/>
  <c r="AK38" i="18"/>
  <c r="AL22" i="158"/>
  <c r="AL10" i="159"/>
  <c r="AB10" i="201"/>
  <c r="AO10" i="201" s="1"/>
  <c r="AB10" i="199"/>
  <c r="AO10" i="199" s="1"/>
  <c r="AB10" i="202"/>
  <c r="AO10" i="202" s="1"/>
  <c r="AM18" i="204"/>
  <c r="AN18" i="204"/>
  <c r="AN18" i="203"/>
  <c r="AM18" i="203"/>
  <c r="A17" i="203"/>
  <c r="AB10" i="204"/>
  <c r="AO10" i="204" s="1"/>
  <c r="A40" i="200"/>
  <c r="A24" i="202"/>
  <c r="A9" i="200"/>
  <c r="AM18" i="199"/>
  <c r="AN18" i="199"/>
  <c r="W27" i="99"/>
  <c r="W12" i="99"/>
  <c r="W12" i="160" s="1"/>
  <c r="W11" i="160"/>
  <c r="W13" i="99"/>
  <c r="W13" i="160" s="1"/>
  <c r="X40" i="18"/>
  <c r="Y40" i="18"/>
  <c r="AB36" i="18"/>
  <c r="AC36" i="18"/>
  <c r="AG22" i="18"/>
  <c r="AF22" i="18"/>
  <c r="AG42" i="18"/>
  <c r="AG27" i="18"/>
  <c r="AG30" i="18"/>
  <c r="AG23" i="18"/>
  <c r="AG40" i="18"/>
  <c r="AG24" i="18"/>
  <c r="AG35" i="18"/>
  <c r="W25" i="99"/>
  <c r="W5" i="160"/>
  <c r="AJ20" i="158"/>
  <c r="AJ6" i="159"/>
  <c r="AC39" i="18"/>
  <c r="AG36" i="18"/>
  <c r="X33" i="18"/>
  <c r="Y33" i="18"/>
  <c r="Y42" i="18"/>
  <c r="AF33" i="18"/>
  <c r="AG33" i="18" s="1"/>
  <c r="AH20" i="158"/>
  <c r="AH6" i="159"/>
  <c r="X37" i="18"/>
  <c r="Y38" i="18"/>
  <c r="X38" i="18"/>
  <c r="Y37" i="18"/>
  <c r="P37" i="18"/>
  <c r="Q38" i="18"/>
  <c r="P38" i="18"/>
  <c r="Q37" i="18"/>
  <c r="AM18" i="193"/>
  <c r="AN18" i="193"/>
  <c r="A25" i="193"/>
  <c r="A9" i="202"/>
  <c r="AB10" i="203"/>
  <c r="AO10" i="203" s="1"/>
  <c r="A9" i="204"/>
  <c r="AM42" i="204"/>
  <c r="AN42" i="204"/>
  <c r="A16" i="201"/>
  <c r="L40" i="18"/>
  <c r="M40" i="18" s="1"/>
  <c r="AB40" i="18"/>
  <c r="AC40" i="18"/>
  <c r="L36" i="18"/>
  <c r="M36" i="18"/>
  <c r="P22" i="18"/>
  <c r="Q22" i="18" s="1"/>
  <c r="Q31" i="18"/>
  <c r="Q34" i="18"/>
  <c r="Q36" i="18"/>
  <c r="Q25" i="18"/>
  <c r="Q23" i="18"/>
  <c r="Q35" i="18"/>
  <c r="Q29" i="18"/>
  <c r="Q42" i="18"/>
  <c r="Q43" i="18"/>
  <c r="X35" i="18"/>
  <c r="Y35" i="18"/>
  <c r="M35" i="18"/>
  <c r="L35" i="18"/>
  <c r="Y41" i="18"/>
  <c r="Q41" i="18"/>
  <c r="L3" i="108"/>
  <c r="L3" i="135" s="1"/>
  <c r="L2" i="108"/>
  <c r="L2" i="135" s="1"/>
  <c r="AB33" i="18"/>
  <c r="AC33" i="18" s="1"/>
  <c r="AC43" i="18"/>
  <c r="U33" i="18"/>
  <c r="T33" i="18"/>
  <c r="L38" i="18"/>
  <c r="L37" i="18"/>
  <c r="M37" i="18" s="1"/>
  <c r="M38" i="18"/>
  <c r="AC38" i="18"/>
  <c r="AC37" i="18"/>
  <c r="AB38" i="18"/>
  <c r="AB37" i="18"/>
  <c r="U37" i="18"/>
  <c r="T38" i="18"/>
  <c r="T37" i="18"/>
  <c r="U38" i="18"/>
  <c r="U23" i="18"/>
  <c r="AN26" i="193"/>
  <c r="AM26" i="193"/>
  <c r="AM26" i="203"/>
  <c r="AN26" i="203"/>
  <c r="A24" i="204"/>
  <c r="AM26" i="204"/>
  <c r="AN26" i="204"/>
  <c r="A16" i="199"/>
  <c r="AM18" i="201"/>
  <c r="AN18" i="201"/>
  <c r="AK39" i="18"/>
  <c r="AJ39" i="18"/>
  <c r="AJ44" i="18"/>
  <c r="AJ43" i="18"/>
  <c r="AK44" i="18"/>
  <c r="AK43" i="18"/>
  <c r="X39" i="18"/>
  <c r="Y39" i="18"/>
  <c r="AK26" i="99"/>
  <c r="AK8" i="160"/>
  <c r="AK22" i="18"/>
  <c r="AJ22" i="18"/>
  <c r="AK40" i="18"/>
  <c r="AK24" i="18"/>
  <c r="AK36" i="18"/>
  <c r="AK30" i="18"/>
  <c r="AK28" i="18"/>
  <c r="AJ26" i="99"/>
  <c r="AJ8" i="160"/>
  <c r="AG25" i="18"/>
  <c r="Q30" i="18"/>
  <c r="Q27" i="18"/>
  <c r="AG28" i="18"/>
  <c r="L33" i="18"/>
  <c r="M33" i="18"/>
  <c r="M39" i="18"/>
  <c r="P33" i="18"/>
  <c r="Q33" i="18"/>
  <c r="AF38" i="18"/>
  <c r="AF37" i="18"/>
  <c r="AG37" i="18" s="1"/>
  <c r="AG38" i="18"/>
  <c r="AL28" i="99"/>
  <c r="AL14" i="160"/>
  <c r="U39" i="18"/>
  <c r="U31" i="18"/>
  <c r="AM18" i="202"/>
  <c r="AN18" i="202"/>
  <c r="E16" i="99"/>
  <c r="H9" i="99"/>
  <c r="H10" i="99"/>
  <c r="E11" i="158"/>
  <c r="E15" i="99"/>
  <c r="H7" i="158"/>
  <c r="F7" i="99"/>
  <c r="F5" i="158"/>
  <c r="F6" i="99"/>
  <c r="G7" i="158"/>
  <c r="G10" i="99"/>
  <c r="G9" i="99"/>
  <c r="G4" i="99"/>
  <c r="G3" i="158"/>
  <c r="G3" i="99"/>
  <c r="A67" i="203"/>
  <c r="A115" i="203"/>
  <c r="A91" i="203"/>
  <c r="A139" i="203"/>
  <c r="A83" i="203"/>
  <c r="A75" i="203"/>
  <c r="A131" i="203"/>
  <c r="A123" i="203"/>
  <c r="A107" i="203"/>
  <c r="A99" i="203"/>
  <c r="H6" i="99"/>
  <c r="K11" i="158"/>
  <c r="H5" i="158"/>
  <c r="K15" i="99"/>
  <c r="H7" i="99"/>
  <c r="K16" i="99"/>
  <c r="G6" i="99"/>
  <c r="E12" i="99"/>
  <c r="M9" i="99"/>
  <c r="L13" i="99"/>
  <c r="J13" i="99"/>
  <c r="M10" i="99"/>
  <c r="L9" i="158"/>
  <c r="L12" i="99"/>
  <c r="J9" i="158"/>
  <c r="E13" i="99"/>
  <c r="E9" i="158"/>
  <c r="G7" i="99"/>
  <c r="G5" i="158"/>
  <c r="J12" i="99"/>
  <c r="M7" i="158"/>
  <c r="A115" i="202"/>
  <c r="A107" i="202"/>
  <c r="A123" i="202"/>
  <c r="A131" i="202"/>
  <c r="A139" i="202"/>
  <c r="F12" i="99"/>
  <c r="G16" i="99"/>
  <c r="F9" i="158"/>
  <c r="F13" i="99"/>
  <c r="J3" i="158"/>
  <c r="G11" i="158"/>
  <c r="G15" i="99"/>
  <c r="J3" i="99"/>
  <c r="A83" i="199"/>
  <c r="A43" i="199"/>
  <c r="A67" i="199"/>
  <c r="A75" i="199"/>
  <c r="A51" i="199"/>
  <c r="A59" i="199"/>
  <c r="H13" i="99"/>
  <c r="H12" i="99"/>
  <c r="H9" i="158"/>
  <c r="J4" i="99"/>
  <c r="M11" i="158"/>
  <c r="M15" i="99"/>
  <c r="M16" i="99"/>
  <c r="G9" i="158"/>
  <c r="H3" i="158"/>
  <c r="H4" i="99"/>
  <c r="K3" i="99"/>
  <c r="F4" i="99"/>
  <c r="G12" i="99"/>
  <c r="F3" i="99"/>
  <c r="K3" i="158"/>
  <c r="F3" i="158"/>
  <c r="G13" i="99"/>
  <c r="H3" i="99"/>
  <c r="K4" i="99"/>
  <c r="L15" i="99"/>
  <c r="L11" i="158"/>
  <c r="L16" i="99"/>
  <c r="A107" i="200"/>
  <c r="A131" i="200"/>
  <c r="A187" i="200"/>
  <c r="A139" i="200"/>
  <c r="A99" i="200"/>
  <c r="A91" i="200"/>
  <c r="A179" i="200"/>
  <c r="A163" i="200"/>
  <c r="A155" i="200"/>
  <c r="A147" i="200"/>
  <c r="A171" i="200"/>
  <c r="A123" i="200"/>
  <c r="A115" i="200"/>
  <c r="J11" i="158"/>
  <c r="J15" i="99"/>
  <c r="J16" i="99"/>
  <c r="A139" i="193"/>
  <c r="A123" i="193"/>
  <c r="A163" i="193"/>
  <c r="A131" i="193"/>
  <c r="A147" i="193"/>
  <c r="A155" i="193"/>
  <c r="A147" i="204"/>
  <c r="A195" i="204"/>
  <c r="A131" i="204"/>
  <c r="A171" i="204"/>
  <c r="A139" i="204"/>
  <c r="A203" i="204"/>
  <c r="A155" i="204"/>
  <c r="A179" i="204"/>
  <c r="A187" i="204"/>
  <c r="A211" i="204"/>
  <c r="A107" i="204"/>
  <c r="A123" i="204"/>
  <c r="A163" i="204"/>
  <c r="A99" i="204"/>
  <c r="A115" i="204"/>
  <c r="A219" i="204"/>
  <c r="A131" i="201"/>
  <c r="A155" i="201"/>
  <c r="A139" i="201"/>
  <c r="A147" i="201"/>
  <c r="A123" i="201"/>
  <c r="A163" i="201"/>
  <c r="A105" i="193" l="1"/>
  <c r="A81" i="200"/>
  <c r="A113" i="201"/>
  <c r="A88" i="193"/>
  <c r="A72" i="193"/>
  <c r="A80" i="201"/>
  <c r="A113" i="193"/>
  <c r="A120" i="193"/>
  <c r="A64" i="201"/>
  <c r="A120" i="201"/>
  <c r="A112" i="201"/>
  <c r="A32" i="193"/>
  <c r="A40" i="193"/>
  <c r="A97" i="193"/>
  <c r="A32" i="202"/>
  <c r="A81" i="202"/>
  <c r="A65" i="204"/>
  <c r="A65" i="193"/>
  <c r="A41" i="202"/>
  <c r="A57" i="204"/>
  <c r="A48" i="204"/>
  <c r="A72" i="200"/>
  <c r="A48" i="200"/>
  <c r="A89" i="200"/>
  <c r="G3" i="160"/>
  <c r="G3" i="159"/>
  <c r="G4" i="160"/>
  <c r="G9" i="160"/>
  <c r="G10" i="160"/>
  <c r="G7" i="159"/>
  <c r="F6" i="160"/>
  <c r="F5" i="159"/>
  <c r="F7" i="160"/>
  <c r="H7" i="159"/>
  <c r="E15" i="160"/>
  <c r="E11" i="159"/>
  <c r="H10" i="160"/>
  <c r="H9" i="160"/>
  <c r="E16" i="160"/>
  <c r="A72" i="201"/>
  <c r="A89" i="201"/>
  <c r="A112" i="193"/>
  <c r="A89" i="202"/>
  <c r="A104" i="202"/>
  <c r="A65" i="202"/>
  <c r="A32" i="199"/>
  <c r="A73" i="204"/>
  <c r="A64" i="204"/>
  <c r="A49" i="200"/>
  <c r="A64" i="200"/>
  <c r="A49" i="203"/>
  <c r="A41" i="203"/>
  <c r="A32" i="201"/>
  <c r="A25" i="201"/>
  <c r="A64" i="193"/>
  <c r="A33" i="193"/>
  <c r="A49" i="193"/>
  <c r="A96" i="202"/>
  <c r="A97" i="201"/>
  <c r="A33" i="201"/>
  <c r="A73" i="201"/>
  <c r="A49" i="201"/>
  <c r="A57" i="201"/>
  <c r="A104" i="201"/>
  <c r="A81" i="193"/>
  <c r="A121" i="193"/>
  <c r="A89" i="193"/>
  <c r="A88" i="202"/>
  <c r="A40" i="202"/>
  <c r="A80" i="202"/>
  <c r="A97" i="202"/>
  <c r="A57" i="202"/>
  <c r="A40" i="199"/>
  <c r="A25" i="199"/>
  <c r="A89" i="204"/>
  <c r="A72" i="204"/>
  <c r="A73" i="200"/>
  <c r="A80" i="200"/>
  <c r="A121" i="201"/>
  <c r="A56" i="193"/>
  <c r="BC163" i="201"/>
  <c r="BB163" i="201"/>
  <c r="BA163" i="201"/>
  <c r="AZ163" i="201"/>
  <c r="AY163" i="201"/>
  <c r="AQ163" i="201"/>
  <c r="M163" i="201" s="1"/>
  <c r="AB170" i="201" s="1"/>
  <c r="AO170" i="201" s="1"/>
  <c r="AX163" i="201"/>
  <c r="A168" i="201" s="1"/>
  <c r="AY123" i="201"/>
  <c r="BA123" i="201"/>
  <c r="BB123" i="201"/>
  <c r="AX123" i="201"/>
  <c r="AZ123" i="201"/>
  <c r="BC123" i="201"/>
  <c r="AQ123" i="201"/>
  <c r="M123" i="201" s="1"/>
  <c r="AB130" i="201" s="1"/>
  <c r="AO130" i="201" s="1"/>
  <c r="AQ147" i="201"/>
  <c r="M147" i="201" s="1"/>
  <c r="AB154" i="201" s="1"/>
  <c r="AO154" i="201" s="1"/>
  <c r="BA147" i="201"/>
  <c r="AX147" i="201"/>
  <c r="BC147" i="201"/>
  <c r="AY147" i="201"/>
  <c r="BB147" i="201"/>
  <c r="AZ147" i="201"/>
  <c r="BC139" i="201"/>
  <c r="AY139" i="201"/>
  <c r="AZ139" i="201"/>
  <c r="BA139" i="201"/>
  <c r="AX139" i="201"/>
  <c r="A145" i="201" s="1"/>
  <c r="AQ139" i="201"/>
  <c r="M139" i="201" s="1"/>
  <c r="AB146" i="201" s="1"/>
  <c r="AO146" i="201" s="1"/>
  <c r="BB139" i="201"/>
  <c r="AX155" i="201"/>
  <c r="AQ155" i="201"/>
  <c r="M155" i="201" s="1"/>
  <c r="AB162" i="201" s="1"/>
  <c r="AO162" i="201" s="1"/>
  <c r="BA155" i="201"/>
  <c r="AY155" i="201"/>
  <c r="AZ155" i="201"/>
  <c r="BB155" i="201"/>
  <c r="BC155" i="201"/>
  <c r="AQ131" i="201"/>
  <c r="M131" i="201" s="1"/>
  <c r="AB138" i="201" s="1"/>
  <c r="AO138" i="201" s="1"/>
  <c r="AY131" i="201"/>
  <c r="BC131" i="201"/>
  <c r="BB131" i="201"/>
  <c r="AX131" i="201"/>
  <c r="A137" i="201" s="1"/>
  <c r="AZ131" i="201"/>
  <c r="BA131" i="201"/>
  <c r="AQ219" i="204"/>
  <c r="M219" i="204" s="1"/>
  <c r="AB226" i="204" s="1"/>
  <c r="AO226" i="204" s="1"/>
  <c r="AZ219" i="204"/>
  <c r="AY219" i="204"/>
  <c r="BB219" i="204"/>
  <c r="BC219" i="204"/>
  <c r="AX219" i="204"/>
  <c r="A224" i="204" s="1"/>
  <c r="BA219" i="204"/>
  <c r="BA115" i="204"/>
  <c r="BB115" i="204"/>
  <c r="AY115" i="204"/>
  <c r="AZ115" i="204"/>
  <c r="AQ115" i="204"/>
  <c r="M115" i="204" s="1"/>
  <c r="AB122" i="204" s="1"/>
  <c r="AO122" i="204" s="1"/>
  <c r="BC115" i="204"/>
  <c r="AX115" i="204"/>
  <c r="A121" i="204" s="1"/>
  <c r="BB99" i="204"/>
  <c r="AQ99" i="204"/>
  <c r="M99" i="204" s="1"/>
  <c r="AB106" i="204" s="1"/>
  <c r="AO106" i="204" s="1"/>
  <c r="AZ99" i="204"/>
  <c r="AX99" i="204"/>
  <c r="A105" i="204" s="1"/>
  <c r="AY99" i="204"/>
  <c r="BC99" i="204"/>
  <c r="BA99" i="204"/>
  <c r="BC163" i="204"/>
  <c r="AQ163" i="204"/>
  <c r="M163" i="204" s="1"/>
  <c r="AB170" i="204" s="1"/>
  <c r="AO170" i="204" s="1"/>
  <c r="AZ163" i="204"/>
  <c r="BB163" i="204"/>
  <c r="BA163" i="204"/>
  <c r="AX163" i="204"/>
  <c r="A168" i="204" s="1"/>
  <c r="AY163" i="204"/>
  <c r="BA123" i="204"/>
  <c r="AQ123" i="204"/>
  <c r="M123" i="204" s="1"/>
  <c r="AB130" i="204" s="1"/>
  <c r="AO130" i="204" s="1"/>
  <c r="BC123" i="204"/>
  <c r="BB123" i="204"/>
  <c r="AY123" i="204"/>
  <c r="AX123" i="204"/>
  <c r="AZ123" i="204"/>
  <c r="BC107" i="204"/>
  <c r="AX107" i="204"/>
  <c r="AZ107" i="204"/>
  <c r="AQ107" i="204"/>
  <c r="M107" i="204" s="1"/>
  <c r="AB114" i="204" s="1"/>
  <c r="AO114" i="204" s="1"/>
  <c r="AY107" i="204"/>
  <c r="BB107" i="204"/>
  <c r="BA107" i="204"/>
  <c r="AY211" i="204"/>
  <c r="BB211" i="204"/>
  <c r="AZ211" i="204"/>
  <c r="BA211" i="204"/>
  <c r="AX211" i="204"/>
  <c r="BC211" i="204"/>
  <c r="AQ211" i="204"/>
  <c r="M211" i="204" s="1"/>
  <c r="AB218" i="204" s="1"/>
  <c r="AO218" i="204" s="1"/>
  <c r="BB187" i="204"/>
  <c r="AZ187" i="204"/>
  <c r="AX187" i="204"/>
  <c r="AQ187" i="204"/>
  <c r="M187" i="204" s="1"/>
  <c r="AB194" i="204" s="1"/>
  <c r="AO194" i="204" s="1"/>
  <c r="AY187" i="204"/>
  <c r="BA187" i="204"/>
  <c r="BC187" i="204"/>
  <c r="BC179" i="204"/>
  <c r="BB179" i="204"/>
  <c r="BA179" i="204"/>
  <c r="AY179" i="204"/>
  <c r="AZ179" i="204"/>
  <c r="AQ179" i="204"/>
  <c r="M179" i="204" s="1"/>
  <c r="AB186" i="204" s="1"/>
  <c r="AO186" i="204" s="1"/>
  <c r="AX179" i="204"/>
  <c r="A184" i="204" s="1"/>
  <c r="BC155" i="204"/>
  <c r="AX155" i="204"/>
  <c r="A160" i="204" s="1"/>
  <c r="AY155" i="204"/>
  <c r="BA155" i="204"/>
  <c r="AQ155" i="204"/>
  <c r="M155" i="204" s="1"/>
  <c r="AB162" i="204" s="1"/>
  <c r="AO162" i="204" s="1"/>
  <c r="AZ155" i="204"/>
  <c r="BB155" i="204"/>
  <c r="AQ203" i="204"/>
  <c r="M203" i="204" s="1"/>
  <c r="AB210" i="204" s="1"/>
  <c r="AO210" i="204" s="1"/>
  <c r="AY203" i="204"/>
  <c r="BA203" i="204"/>
  <c r="BB203" i="204"/>
  <c r="BC203" i="204"/>
  <c r="AZ203" i="204"/>
  <c r="AX203" i="204"/>
  <c r="A209" i="204" s="1"/>
  <c r="AZ139" i="204"/>
  <c r="BC139" i="204"/>
  <c r="BA139" i="204"/>
  <c r="BB139" i="204"/>
  <c r="AQ139" i="204"/>
  <c r="M139" i="204" s="1"/>
  <c r="AB146" i="204" s="1"/>
  <c r="AO146" i="204" s="1"/>
  <c r="AX139" i="204"/>
  <c r="A145" i="204" s="1"/>
  <c r="AY139" i="204"/>
  <c r="BA171" i="204"/>
  <c r="AX171" i="204"/>
  <c r="AQ171" i="204"/>
  <c r="M171" i="204" s="1"/>
  <c r="AB178" i="204" s="1"/>
  <c r="AO178" i="204" s="1"/>
  <c r="BB171" i="204"/>
  <c r="AY171" i="204"/>
  <c r="AZ171" i="204"/>
  <c r="BC171" i="204"/>
  <c r="BA131" i="204"/>
  <c r="BC131" i="204"/>
  <c r="AX131" i="204"/>
  <c r="AY131" i="204"/>
  <c r="AQ131" i="204"/>
  <c r="M131" i="204" s="1"/>
  <c r="AB138" i="204" s="1"/>
  <c r="AO138" i="204" s="1"/>
  <c r="BB131" i="204"/>
  <c r="AZ131" i="204"/>
  <c r="AX195" i="204"/>
  <c r="BA195" i="204"/>
  <c r="AQ195" i="204"/>
  <c r="M195" i="204" s="1"/>
  <c r="AB202" i="204" s="1"/>
  <c r="AO202" i="204" s="1"/>
  <c r="AZ195" i="204"/>
  <c r="AY195" i="204"/>
  <c r="BC195" i="204"/>
  <c r="BB195" i="204"/>
  <c r="BC147" i="204"/>
  <c r="BA147" i="204"/>
  <c r="AY147" i="204"/>
  <c r="AZ147" i="204"/>
  <c r="AQ147" i="204"/>
  <c r="M147" i="204" s="1"/>
  <c r="AB154" i="204" s="1"/>
  <c r="AO154" i="204" s="1"/>
  <c r="AX147" i="204"/>
  <c r="BB147" i="204"/>
  <c r="AZ155" i="193"/>
  <c r="AX155" i="193"/>
  <c r="AQ155" i="193"/>
  <c r="M155" i="193" s="1"/>
  <c r="AB162" i="193" s="1"/>
  <c r="AO162" i="193" s="1"/>
  <c r="BA155" i="193"/>
  <c r="BC155" i="193"/>
  <c r="BB155" i="193"/>
  <c r="AY155" i="193"/>
  <c r="AX147" i="193"/>
  <c r="A153" i="193" s="1"/>
  <c r="AY147" i="193"/>
  <c r="AQ147" i="193"/>
  <c r="M147" i="193" s="1"/>
  <c r="AB154" i="193" s="1"/>
  <c r="AO154" i="193" s="1"/>
  <c r="BC147" i="193"/>
  <c r="BA147" i="193"/>
  <c r="AZ147" i="193"/>
  <c r="BB147" i="193"/>
  <c r="A152" i="193"/>
  <c r="BA131" i="193"/>
  <c r="AQ131" i="193"/>
  <c r="M131" i="193" s="1"/>
  <c r="AB138" i="193" s="1"/>
  <c r="AO138" i="193" s="1"/>
  <c r="AY131" i="193"/>
  <c r="AX131" i="193"/>
  <c r="BB131" i="193"/>
  <c r="AZ131" i="193"/>
  <c r="BC131" i="193"/>
  <c r="AY163" i="193"/>
  <c r="BB163" i="193"/>
  <c r="BC163" i="193"/>
  <c r="BA163" i="193"/>
  <c r="AX163" i="193"/>
  <c r="AQ163" i="193"/>
  <c r="M163" i="193" s="1"/>
  <c r="AB170" i="193" s="1"/>
  <c r="AO170" i="193" s="1"/>
  <c r="AZ163" i="193"/>
  <c r="AQ123" i="193"/>
  <c r="M123" i="193" s="1"/>
  <c r="AB130" i="193" s="1"/>
  <c r="AO130" i="193" s="1"/>
  <c r="AY123" i="193"/>
  <c r="BB123" i="193"/>
  <c r="BA123" i="193"/>
  <c r="AZ123" i="193"/>
  <c r="AX123" i="193"/>
  <c r="BC123" i="193"/>
  <c r="BA139" i="193"/>
  <c r="AZ139" i="193"/>
  <c r="AX139" i="193"/>
  <c r="A144" i="193" s="1"/>
  <c r="AY139" i="193"/>
  <c r="AQ139" i="193"/>
  <c r="M139" i="193" s="1"/>
  <c r="AB146" i="193" s="1"/>
  <c r="AO146" i="193" s="1"/>
  <c r="BB139" i="193"/>
  <c r="A145" i="193"/>
  <c r="BC139" i="193"/>
  <c r="J16" i="160"/>
  <c r="J15" i="160"/>
  <c r="J11" i="159"/>
  <c r="AX115" i="200"/>
  <c r="AY115" i="200"/>
  <c r="A120" i="200" s="1"/>
  <c r="AZ115" i="200"/>
  <c r="BA115" i="200"/>
  <c r="AQ115" i="200"/>
  <c r="M115" i="200" s="1"/>
  <c r="AB122" i="200" s="1"/>
  <c r="AO122" i="200" s="1"/>
  <c r="BB115" i="200"/>
  <c r="BC115" i="200"/>
  <c r="BC123" i="200"/>
  <c r="AY123" i="200"/>
  <c r="AZ123" i="200"/>
  <c r="AQ123" i="200"/>
  <c r="M123" i="200" s="1"/>
  <c r="AB130" i="200" s="1"/>
  <c r="AO130" i="200" s="1"/>
  <c r="BB123" i="200"/>
  <c r="AX123" i="200"/>
  <c r="BA123" i="200"/>
  <c r="BB171" i="200"/>
  <c r="AX171" i="200"/>
  <c r="BC171" i="200"/>
  <c r="BA171" i="200"/>
  <c r="AQ171" i="200"/>
  <c r="M171" i="200" s="1"/>
  <c r="AB178" i="200" s="1"/>
  <c r="AO178" i="200" s="1"/>
  <c r="AY171" i="200"/>
  <c r="AZ171" i="200"/>
  <c r="BC147" i="200"/>
  <c r="AY147" i="200"/>
  <c r="AQ147" i="200"/>
  <c r="M147" i="200" s="1"/>
  <c r="AB154" i="200" s="1"/>
  <c r="AO154" i="200" s="1"/>
  <c r="BA147" i="200"/>
  <c r="AX147" i="200"/>
  <c r="AZ147" i="200"/>
  <c r="BB147" i="200"/>
  <c r="AX155" i="200"/>
  <c r="AY155" i="200"/>
  <c r="AZ155" i="200"/>
  <c r="BA155" i="200"/>
  <c r="AQ155" i="200"/>
  <c r="M155" i="200" s="1"/>
  <c r="AB162" i="200" s="1"/>
  <c r="AO162" i="200" s="1"/>
  <c r="BC155" i="200"/>
  <c r="BB155" i="200"/>
  <c r="BB163" i="200"/>
  <c r="BC163" i="200"/>
  <c r="AQ163" i="200"/>
  <c r="M163" i="200" s="1"/>
  <c r="AB170" i="200" s="1"/>
  <c r="AO170" i="200" s="1"/>
  <c r="AY163" i="200"/>
  <c r="AZ163" i="200"/>
  <c r="AX163" i="200"/>
  <c r="A169" i="200" s="1"/>
  <c r="BA163" i="200"/>
  <c r="AQ179" i="200"/>
  <c r="M179" i="200" s="1"/>
  <c r="AB186" i="200" s="1"/>
  <c r="AO186" i="200" s="1"/>
  <c r="BC179" i="200"/>
  <c r="BB179" i="200"/>
  <c r="AY179" i="200"/>
  <c r="BA179" i="200"/>
  <c r="AX179" i="200"/>
  <c r="AZ179" i="200"/>
  <c r="AZ91" i="200"/>
  <c r="BB91" i="200"/>
  <c r="AY91" i="200"/>
  <c r="BA91" i="200"/>
  <c r="BC91" i="200"/>
  <c r="AX91" i="200"/>
  <c r="AQ91" i="200"/>
  <c r="M91" i="200" s="1"/>
  <c r="AB98" i="200" s="1"/>
  <c r="AO98" i="200" s="1"/>
  <c r="AQ99" i="200"/>
  <c r="M99" i="200" s="1"/>
  <c r="AB106" i="200" s="1"/>
  <c r="AO106" i="200" s="1"/>
  <c r="BA99" i="200"/>
  <c r="BB99" i="200"/>
  <c r="AZ99" i="200"/>
  <c r="AX99" i="200"/>
  <c r="BC99" i="200"/>
  <c r="AY99" i="200"/>
  <c r="BA139" i="200"/>
  <c r="AZ139" i="200"/>
  <c r="AX139" i="200"/>
  <c r="BC139" i="200"/>
  <c r="AY139" i="200"/>
  <c r="AQ139" i="200"/>
  <c r="M139" i="200" s="1"/>
  <c r="AB146" i="200" s="1"/>
  <c r="AO146" i="200" s="1"/>
  <c r="BB139" i="200"/>
  <c r="AY187" i="200"/>
  <c r="BC187" i="200"/>
  <c r="AZ187" i="200"/>
  <c r="BB187" i="200"/>
  <c r="AQ187" i="200"/>
  <c r="M187" i="200" s="1"/>
  <c r="AB194" i="200" s="1"/>
  <c r="AO194" i="200" s="1"/>
  <c r="AX187" i="200"/>
  <c r="BA187" i="200"/>
  <c r="BB131" i="200"/>
  <c r="AZ131" i="200"/>
  <c r="AY131" i="200"/>
  <c r="AQ131" i="200"/>
  <c r="M131" i="200" s="1"/>
  <c r="AB138" i="200" s="1"/>
  <c r="AO138" i="200" s="1"/>
  <c r="BC131" i="200"/>
  <c r="BA131" i="200"/>
  <c r="AX131" i="200"/>
  <c r="A137" i="200" s="1"/>
  <c r="AQ107" i="200"/>
  <c r="M107" i="200" s="1"/>
  <c r="AB114" i="200" s="1"/>
  <c r="AO114" i="200" s="1"/>
  <c r="BB107" i="200"/>
  <c r="AZ107" i="200"/>
  <c r="AX107" i="200"/>
  <c r="A112" i="200" s="1"/>
  <c r="BA107" i="200"/>
  <c r="AY107" i="200"/>
  <c r="BC107" i="200"/>
  <c r="A113" i="200"/>
  <c r="L16" i="160"/>
  <c r="L11" i="159"/>
  <c r="L15" i="160"/>
  <c r="K4" i="160"/>
  <c r="H3" i="160"/>
  <c r="G13" i="160"/>
  <c r="F3" i="159"/>
  <c r="K3" i="159"/>
  <c r="F3" i="160"/>
  <c r="G12" i="160"/>
  <c r="F4" i="160"/>
  <c r="K3" i="160"/>
  <c r="H4" i="160"/>
  <c r="H3" i="159"/>
  <c r="G9" i="159"/>
  <c r="M16" i="160"/>
  <c r="M15" i="160"/>
  <c r="M11" i="159"/>
  <c r="J4" i="160"/>
  <c r="H9" i="159"/>
  <c r="H12" i="160"/>
  <c r="H13" i="160"/>
  <c r="AQ59" i="199"/>
  <c r="M59" i="199" s="1"/>
  <c r="AB66" i="199" s="1"/>
  <c r="AO66" i="199" s="1"/>
  <c r="BA59" i="199"/>
  <c r="AY59" i="199"/>
  <c r="BC59" i="199"/>
  <c r="AX59" i="199"/>
  <c r="A65" i="199" s="1"/>
  <c r="BB59" i="199"/>
  <c r="AZ59" i="199"/>
  <c r="BA51" i="199"/>
  <c r="AQ51" i="199"/>
  <c r="M51" i="199" s="1"/>
  <c r="AB58" i="199" s="1"/>
  <c r="AO58" i="199" s="1"/>
  <c r="AZ51" i="199"/>
  <c r="BC51" i="199"/>
  <c r="AY51" i="199"/>
  <c r="AX51" i="199"/>
  <c r="BB51" i="199"/>
  <c r="AX75" i="199"/>
  <c r="AZ75" i="199"/>
  <c r="BB75" i="199"/>
  <c r="BA75" i="199"/>
  <c r="AQ75" i="199"/>
  <c r="M75" i="199" s="1"/>
  <c r="AB82" i="199" s="1"/>
  <c r="AO82" i="199" s="1"/>
  <c r="AY75" i="199"/>
  <c r="BC75" i="199"/>
  <c r="AX67" i="199"/>
  <c r="AZ67" i="199"/>
  <c r="BB67" i="199"/>
  <c r="BC67" i="199"/>
  <c r="AQ67" i="199"/>
  <c r="M67" i="199" s="1"/>
  <c r="AB74" i="199" s="1"/>
  <c r="AO74" i="199" s="1"/>
  <c r="AY67" i="199"/>
  <c r="BA67" i="199"/>
  <c r="AZ43" i="199"/>
  <c r="AQ43" i="199"/>
  <c r="M43" i="199" s="1"/>
  <c r="AB50" i="199" s="1"/>
  <c r="AO50" i="199" s="1"/>
  <c r="BB43" i="199"/>
  <c r="AX43" i="199"/>
  <c r="AY43" i="199"/>
  <c r="A49" i="199" s="1"/>
  <c r="BA43" i="199"/>
  <c r="BC43" i="199"/>
  <c r="AQ83" i="199"/>
  <c r="M83" i="199" s="1"/>
  <c r="AB90" i="199" s="1"/>
  <c r="AO90" i="199" s="1"/>
  <c r="AZ83" i="199"/>
  <c r="BC83" i="199"/>
  <c r="AY83" i="199"/>
  <c r="BA83" i="199"/>
  <c r="BB83" i="199"/>
  <c r="AX83" i="199"/>
  <c r="J3" i="160"/>
  <c r="G15" i="160"/>
  <c r="G11" i="159"/>
  <c r="J3" i="159"/>
  <c r="F13" i="160"/>
  <c r="F9" i="159"/>
  <c r="G16" i="160"/>
  <c r="F12" i="160"/>
  <c r="AY139" i="202"/>
  <c r="BA139" i="202"/>
  <c r="AX139" i="202"/>
  <c r="AZ139" i="202"/>
  <c r="AQ139" i="202"/>
  <c r="M139" i="202" s="1"/>
  <c r="AB146" i="202" s="1"/>
  <c r="AO146" i="202" s="1"/>
  <c r="BC139" i="202"/>
  <c r="BB139" i="202"/>
  <c r="AY131" i="202"/>
  <c r="BA131" i="202"/>
  <c r="BC131" i="202"/>
  <c r="AX131" i="202"/>
  <c r="BB131" i="202"/>
  <c r="AZ131" i="202"/>
  <c r="AQ131" i="202"/>
  <c r="M131" i="202" s="1"/>
  <c r="AB138" i="202" s="1"/>
  <c r="AO138" i="202" s="1"/>
  <c r="AZ123" i="202"/>
  <c r="AQ123" i="202"/>
  <c r="M123" i="202" s="1"/>
  <c r="AB130" i="202" s="1"/>
  <c r="AO130" i="202" s="1"/>
  <c r="BB123" i="202"/>
  <c r="AX123" i="202"/>
  <c r="AY123" i="202"/>
  <c r="BC123" i="202"/>
  <c r="BA123" i="202"/>
  <c r="BA107" i="202"/>
  <c r="AY107" i="202"/>
  <c r="BB107" i="202"/>
  <c r="AQ107" i="202"/>
  <c r="M107" i="202" s="1"/>
  <c r="AB114" i="202" s="1"/>
  <c r="AO114" i="202" s="1"/>
  <c r="AX107" i="202"/>
  <c r="A113" i="202" s="1"/>
  <c r="AZ107" i="202"/>
  <c r="BC107" i="202"/>
  <c r="AZ115" i="202"/>
  <c r="BA115" i="202"/>
  <c r="BC115" i="202"/>
  <c r="BB115" i="202"/>
  <c r="AX115" i="202"/>
  <c r="AY115" i="202"/>
  <c r="AQ115" i="202"/>
  <c r="M115" i="202" s="1"/>
  <c r="AB122" i="202" s="1"/>
  <c r="AO122" i="202" s="1"/>
  <c r="M7" i="159"/>
  <c r="J12" i="160"/>
  <c r="G5" i="159"/>
  <c r="G7" i="160"/>
  <c r="E9" i="159"/>
  <c r="E13" i="160"/>
  <c r="J9" i="159"/>
  <c r="L12" i="160"/>
  <c r="L9" i="159"/>
  <c r="M10" i="160"/>
  <c r="J13" i="160"/>
  <c r="L13" i="160"/>
  <c r="M9" i="160"/>
  <c r="E12" i="160"/>
  <c r="G6" i="160"/>
  <c r="K16" i="160"/>
  <c r="H7" i="160"/>
  <c r="K15" i="160"/>
  <c r="H5" i="159"/>
  <c r="K11" i="159"/>
  <c r="H6" i="160"/>
  <c r="AQ99" i="203"/>
  <c r="M99" i="203" s="1"/>
  <c r="AB106" i="203" s="1"/>
  <c r="AO106" i="203" s="1"/>
  <c r="BB99" i="203"/>
  <c r="AZ99" i="203"/>
  <c r="BA99" i="203"/>
  <c r="AY99" i="203"/>
  <c r="AX99" i="203"/>
  <c r="BC99" i="203"/>
  <c r="BB107" i="203"/>
  <c r="AZ107" i="203"/>
  <c r="AQ107" i="203"/>
  <c r="M107" i="203" s="1"/>
  <c r="AB114" i="203" s="1"/>
  <c r="AO114" i="203" s="1"/>
  <c r="BC107" i="203"/>
  <c r="AX107" i="203"/>
  <c r="AY107" i="203"/>
  <c r="BA107" i="203"/>
  <c r="AY123" i="203"/>
  <c r="AQ123" i="203"/>
  <c r="M123" i="203" s="1"/>
  <c r="AB130" i="203" s="1"/>
  <c r="AO130" i="203" s="1"/>
  <c r="BC123" i="203"/>
  <c r="BB123" i="203"/>
  <c r="AX123" i="203"/>
  <c r="AZ123" i="203"/>
  <c r="BA123" i="203"/>
  <c r="AZ131" i="203"/>
  <c r="BA131" i="203"/>
  <c r="AX131" i="203"/>
  <c r="A137" i="203" s="1"/>
  <c r="BC131" i="203"/>
  <c r="AY131" i="203"/>
  <c r="BB131" i="203"/>
  <c r="A136" i="203"/>
  <c r="AQ131" i="203"/>
  <c r="M131" i="203" s="1"/>
  <c r="AB138" i="203" s="1"/>
  <c r="AO138" i="203" s="1"/>
  <c r="AY75" i="203"/>
  <c r="BA75" i="203"/>
  <c r="AX75" i="203"/>
  <c r="AZ75" i="203"/>
  <c r="BB75" i="203"/>
  <c r="AQ75" i="203"/>
  <c r="M75" i="203" s="1"/>
  <c r="AB82" i="203" s="1"/>
  <c r="AO82" i="203" s="1"/>
  <c r="BC75" i="203"/>
  <c r="AQ83" i="203"/>
  <c r="M83" i="203" s="1"/>
  <c r="AB90" i="203" s="1"/>
  <c r="AO90" i="203" s="1"/>
  <c r="BC83" i="203"/>
  <c r="AZ83" i="203"/>
  <c r="BB83" i="203"/>
  <c r="AX83" i="203"/>
  <c r="BA83" i="203"/>
  <c r="AY83" i="203"/>
  <c r="A89" i="203" s="1"/>
  <c r="BC139" i="203"/>
  <c r="AX139" i="203"/>
  <c r="A145" i="203"/>
  <c r="BA139" i="203"/>
  <c r="AQ139" i="203"/>
  <c r="M139" i="203" s="1"/>
  <c r="AB146" i="203" s="1"/>
  <c r="AO146" i="203" s="1"/>
  <c r="AY139" i="203"/>
  <c r="AZ139" i="203"/>
  <c r="BB139" i="203"/>
  <c r="AX91" i="203"/>
  <c r="A97" i="203" s="1"/>
  <c r="AQ91" i="203"/>
  <c r="M91" i="203" s="1"/>
  <c r="AB98" i="203" s="1"/>
  <c r="AO98" i="203" s="1"/>
  <c r="BC91" i="203"/>
  <c r="AZ91" i="203"/>
  <c r="BA91" i="203"/>
  <c r="AY91" i="203"/>
  <c r="BB91" i="203"/>
  <c r="BA115" i="203"/>
  <c r="AZ115" i="203"/>
  <c r="AX115" i="203"/>
  <c r="BB115" i="203"/>
  <c r="BC115" i="203"/>
  <c r="AQ115" i="203"/>
  <c r="M115" i="203" s="1"/>
  <c r="AB122" i="203" s="1"/>
  <c r="AO122" i="203" s="1"/>
  <c r="AY115" i="203"/>
  <c r="A121" i="203" s="1"/>
  <c r="BA67" i="203"/>
  <c r="AY67" i="203"/>
  <c r="AZ67" i="203"/>
  <c r="AX67" i="203"/>
  <c r="BC67" i="203"/>
  <c r="BB67" i="203"/>
  <c r="AQ67" i="203"/>
  <c r="M67" i="203" s="1"/>
  <c r="AB74" i="203" s="1"/>
  <c r="AO74" i="203" s="1"/>
  <c r="AM10" i="202"/>
  <c r="AN10" i="202"/>
  <c r="A65" i="201"/>
  <c r="AN74" i="201"/>
  <c r="AM74" i="201"/>
  <c r="A56" i="201"/>
  <c r="A105" i="201"/>
  <c r="AM34" i="193"/>
  <c r="AN34" i="193"/>
  <c r="AN114" i="193"/>
  <c r="AM114" i="193"/>
  <c r="AM58" i="193"/>
  <c r="AN58" i="193"/>
  <c r="AM90" i="193"/>
  <c r="AN90" i="193"/>
  <c r="A73" i="193"/>
  <c r="A41" i="193"/>
  <c r="A48" i="193"/>
  <c r="AM98" i="202"/>
  <c r="AN98" i="202"/>
  <c r="A56" i="202"/>
  <c r="A105" i="202"/>
  <c r="A33" i="199"/>
  <c r="A24" i="199"/>
  <c r="AN26" i="199"/>
  <c r="AM26" i="199"/>
  <c r="A49" i="204"/>
  <c r="AM50" i="204"/>
  <c r="AN50" i="204"/>
  <c r="A81" i="204"/>
  <c r="A97" i="204"/>
  <c r="AM82" i="200"/>
  <c r="AN82" i="200"/>
  <c r="A88" i="200"/>
  <c r="A64" i="203"/>
  <c r="A32" i="203"/>
  <c r="AN10" i="199"/>
  <c r="AM10" i="199"/>
  <c r="AN50" i="201"/>
  <c r="AM50" i="201"/>
  <c r="AM42" i="201"/>
  <c r="AN42" i="201"/>
  <c r="AM26" i="201"/>
  <c r="AN26" i="201"/>
  <c r="AN82" i="193"/>
  <c r="AM82" i="193"/>
  <c r="AN106" i="193"/>
  <c r="AM106" i="193"/>
  <c r="AM50" i="193"/>
  <c r="AN50" i="193"/>
  <c r="AM90" i="202"/>
  <c r="AN90" i="202"/>
  <c r="AN74" i="202"/>
  <c r="AM74" i="202"/>
  <c r="AM42" i="202"/>
  <c r="AN42" i="202"/>
  <c r="AM50" i="202"/>
  <c r="AN50" i="202"/>
  <c r="AN42" i="199"/>
  <c r="AM42" i="199"/>
  <c r="AN58" i="204"/>
  <c r="AM58" i="204"/>
  <c r="AN66" i="204"/>
  <c r="AM66" i="204"/>
  <c r="AM98" i="204"/>
  <c r="AN98" i="204"/>
  <c r="AN50" i="200"/>
  <c r="AM50" i="200"/>
  <c r="AM90" i="200"/>
  <c r="AN90" i="200"/>
  <c r="AN50" i="203"/>
  <c r="AM50" i="203"/>
  <c r="A48" i="203"/>
  <c r="AN58" i="203"/>
  <c r="AM58" i="203"/>
  <c r="AM42" i="203"/>
  <c r="AN42" i="203"/>
  <c r="A40" i="203"/>
  <c r="AM10" i="203"/>
  <c r="AN10" i="203"/>
  <c r="AM10" i="204"/>
  <c r="AN10" i="204"/>
  <c r="AM10" i="201"/>
  <c r="AN10" i="201"/>
  <c r="AN34" i="201"/>
  <c r="AM34" i="201"/>
  <c r="AN66" i="201"/>
  <c r="AM66" i="201"/>
  <c r="AN82" i="201"/>
  <c r="AM82" i="201"/>
  <c r="A48" i="201"/>
  <c r="AM90" i="201"/>
  <c r="AN90" i="201"/>
  <c r="AM114" i="201"/>
  <c r="AN114" i="201"/>
  <c r="AM66" i="193"/>
  <c r="AN66" i="193"/>
  <c r="A80" i="193"/>
  <c r="AM122" i="193"/>
  <c r="AN122" i="193"/>
  <c r="AM98" i="193"/>
  <c r="AN98" i="193"/>
  <c r="A72" i="202"/>
  <c r="AM58" i="202"/>
  <c r="AN58" i="202"/>
  <c r="AN106" i="202"/>
  <c r="AM106" i="202"/>
  <c r="A41" i="199"/>
  <c r="A88" i="204"/>
  <c r="AN74" i="204"/>
  <c r="AM74" i="204"/>
  <c r="AM82" i="204"/>
  <c r="AN82" i="204"/>
  <c r="A65" i="200"/>
  <c r="AN34" i="203"/>
  <c r="AM34" i="203"/>
  <c r="AM98" i="201"/>
  <c r="AN98" i="201"/>
  <c r="AN58" i="201"/>
  <c r="AM58" i="201"/>
  <c r="AN122" i="201"/>
  <c r="AM122" i="201"/>
  <c r="AN106" i="201"/>
  <c r="AM106" i="201"/>
  <c r="A24" i="201"/>
  <c r="AN74" i="193"/>
  <c r="AM74" i="193"/>
  <c r="AM42" i="193"/>
  <c r="AN42" i="193"/>
  <c r="AN34" i="202"/>
  <c r="AM34" i="202"/>
  <c r="AN82" i="202"/>
  <c r="AM82" i="202"/>
  <c r="AM66" i="202"/>
  <c r="AN66" i="202"/>
  <c r="AN34" i="199"/>
  <c r="AM34" i="199"/>
  <c r="AM90" i="204"/>
  <c r="AN90" i="204"/>
  <c r="AM74" i="200"/>
  <c r="AN74" i="200"/>
  <c r="A56" i="200"/>
  <c r="AN66" i="203"/>
  <c r="AM66" i="203"/>
  <c r="N9" i="99"/>
  <c r="N10" i="99"/>
  <c r="N7" i="158"/>
  <c r="N4" i="99"/>
  <c r="N3" i="158"/>
  <c r="N3" i="99"/>
  <c r="Q5" i="158"/>
  <c r="Q6" i="99"/>
  <c r="R12" i="99"/>
  <c r="R9" i="158"/>
  <c r="R13" i="99"/>
  <c r="Q7" i="99"/>
  <c r="K7" i="99"/>
  <c r="K6" i="99"/>
  <c r="K5" i="158"/>
  <c r="Y15" i="99"/>
  <c r="Q9" i="99"/>
  <c r="S7" i="158"/>
  <c r="S9" i="99"/>
  <c r="Q7" i="158"/>
  <c r="Y16" i="99"/>
  <c r="S10" i="99"/>
  <c r="Y11" i="158"/>
  <c r="Q10" i="99"/>
  <c r="W15" i="99"/>
  <c r="W16" i="99"/>
  <c r="L9" i="99"/>
  <c r="L10" i="99"/>
  <c r="P10" i="99"/>
  <c r="T6" i="99"/>
  <c r="P7" i="158"/>
  <c r="S4" i="99"/>
  <c r="T7" i="99"/>
  <c r="L7" i="158"/>
  <c r="S3" i="158"/>
  <c r="T5" i="158"/>
  <c r="S3" i="99"/>
  <c r="P9" i="99"/>
  <c r="W11" i="158"/>
  <c r="AH7" i="158"/>
  <c r="AH10" i="99"/>
  <c r="AB12" i="99"/>
  <c r="AH9" i="99"/>
  <c r="L3" i="158"/>
  <c r="AB9" i="158"/>
  <c r="R5" i="158"/>
  <c r="Y7" i="99"/>
  <c r="Y6" i="99"/>
  <c r="T12" i="99"/>
  <c r="AF13" i="99"/>
  <c r="R7" i="99"/>
  <c r="V7" i="158"/>
  <c r="X3" i="158"/>
  <c r="L3" i="99"/>
  <c r="AD7" i="99"/>
  <c r="AF9" i="158"/>
  <c r="L4" i="99"/>
  <c r="T9" i="158"/>
  <c r="M7" i="99"/>
  <c r="M5" i="158"/>
  <c r="X3" i="99"/>
  <c r="X4" i="99"/>
  <c r="AF12" i="99"/>
  <c r="AD5" i="158"/>
  <c r="V10" i="99"/>
  <c r="V9" i="99"/>
  <c r="R6" i="99"/>
  <c r="P13" i="99"/>
  <c r="J10" i="99"/>
  <c r="Y5" i="158"/>
  <c r="AD6" i="99"/>
  <c r="T13" i="99"/>
  <c r="P12" i="99"/>
  <c r="P9" i="158"/>
  <c r="M6" i="99"/>
  <c r="J9" i="99"/>
  <c r="J7" i="158"/>
  <c r="AB13" i="99"/>
  <c r="W7" i="99"/>
  <c r="AB3" i="99"/>
  <c r="Z5" i="158"/>
  <c r="Q16" i="99"/>
  <c r="N7" i="99"/>
  <c r="AB4" i="99"/>
  <c r="V16" i="99"/>
  <c r="Z7" i="99"/>
  <c r="N5" i="158"/>
  <c r="AC11" i="158"/>
  <c r="AF9" i="99"/>
  <c r="Q11" i="158"/>
  <c r="T10" i="99"/>
  <c r="AF10" i="99"/>
  <c r="P3" i="99"/>
  <c r="AF7" i="158"/>
  <c r="T9" i="99"/>
  <c r="V11" i="158"/>
  <c r="T7" i="158"/>
  <c r="W5" i="158"/>
  <c r="Q15" i="99"/>
  <c r="N6" i="99"/>
  <c r="AB3" i="158"/>
  <c r="AC16" i="99"/>
  <c r="AC15" i="99"/>
  <c r="P4" i="99"/>
  <c r="P3" i="158"/>
  <c r="Z6" i="99"/>
  <c r="V15" i="99"/>
  <c r="AH11" i="158"/>
  <c r="AH16" i="99"/>
  <c r="W6" i="99"/>
  <c r="AH15" i="99"/>
  <c r="S5" i="158"/>
  <c r="V12" i="99"/>
  <c r="X9" i="158"/>
  <c r="P7" i="99"/>
  <c r="V13" i="99"/>
  <c r="Q12" i="99"/>
  <c r="S6" i="99"/>
  <c r="X13" i="99"/>
  <c r="S7" i="99"/>
  <c r="V9" i="158"/>
  <c r="Q9" i="158"/>
  <c r="P6" i="99"/>
  <c r="P5" i="158"/>
  <c r="X12" i="99"/>
  <c r="Q13" i="99"/>
  <c r="W3" i="99"/>
  <c r="M4" i="99"/>
  <c r="P15" i="99"/>
  <c r="M3" i="99"/>
  <c r="T3" i="99"/>
  <c r="T3" i="158"/>
  <c r="R3" i="158"/>
  <c r="T4" i="99"/>
  <c r="N16" i="99"/>
  <c r="M3" i="158"/>
  <c r="S12" i="99"/>
  <c r="S9" i="158"/>
  <c r="W4" i="99"/>
  <c r="R3" i="99"/>
  <c r="P16" i="99"/>
  <c r="N11" i="158"/>
  <c r="W3" i="158"/>
  <c r="R4" i="99"/>
  <c r="N15" i="99"/>
  <c r="P11" i="158"/>
  <c r="S13" i="99"/>
  <c r="AH4" i="99"/>
  <c r="AD13" i="99"/>
  <c r="AC7" i="99"/>
  <c r="S15" i="99"/>
  <c r="AH3" i="158"/>
  <c r="V3" i="158"/>
  <c r="AE16" i="99"/>
  <c r="V3" i="99"/>
  <c r="Z10" i="99"/>
  <c r="AD9" i="158"/>
  <c r="S16" i="99"/>
  <c r="Z7" i="158"/>
  <c r="AD12" i="99"/>
  <c r="AE11" i="158"/>
  <c r="V4" i="99"/>
  <c r="Z9" i="99"/>
  <c r="AE15" i="99"/>
  <c r="AC6" i="99"/>
  <c r="AC5" i="158"/>
  <c r="AH3" i="99"/>
  <c r="S11" i="158"/>
  <c r="A136" i="202" l="1"/>
  <c r="A145" i="202"/>
  <c r="A192" i="200"/>
  <c r="A185" i="200"/>
  <c r="A136" i="193"/>
  <c r="A153" i="204"/>
  <c r="A72" i="203"/>
  <c r="A128" i="200"/>
  <c r="A120" i="204"/>
  <c r="A225" i="204"/>
  <c r="N7" i="159"/>
  <c r="N10" i="160"/>
  <c r="N9" i="160"/>
  <c r="A96" i="203"/>
  <c r="A129" i="203"/>
  <c r="A112" i="203"/>
  <c r="A88" i="199"/>
  <c r="A104" i="200"/>
  <c r="A161" i="200"/>
  <c r="A128" i="201"/>
  <c r="A177" i="204"/>
  <c r="A113" i="203"/>
  <c r="A129" i="202"/>
  <c r="A81" i="199"/>
  <c r="A57" i="199"/>
  <c r="A105" i="200"/>
  <c r="A96" i="200"/>
  <c r="A121" i="200"/>
  <c r="A113" i="204"/>
  <c r="A169" i="204"/>
  <c r="A161" i="201"/>
  <c r="A80" i="203"/>
  <c r="A193" i="200"/>
  <c r="A145" i="200"/>
  <c r="A193" i="204"/>
  <c r="A152" i="201"/>
  <c r="K5" i="159"/>
  <c r="K6" i="160"/>
  <c r="K7" i="160"/>
  <c r="Q7" i="160"/>
  <c r="R13" i="160"/>
  <c r="R9" i="159"/>
  <c r="R12" i="160"/>
  <c r="Q6" i="160"/>
  <c r="Q5" i="159"/>
  <c r="N3" i="160"/>
  <c r="N3" i="159"/>
  <c r="N4" i="160"/>
  <c r="A137" i="202"/>
  <c r="A73" i="199"/>
  <c r="A152" i="200"/>
  <c r="A128" i="193"/>
  <c r="A168" i="193"/>
  <c r="A169" i="193"/>
  <c r="A137" i="204"/>
  <c r="A129" i="201"/>
  <c r="A169" i="201"/>
  <c r="A112" i="204"/>
  <c r="A153" i="201"/>
  <c r="A144" i="203"/>
  <c r="A81" i="203"/>
  <c r="A105" i="203"/>
  <c r="A120" i="202"/>
  <c r="A144" i="202"/>
  <c r="A89" i="199"/>
  <c r="A48" i="199"/>
  <c r="A80" i="199"/>
  <c r="A56" i="199"/>
  <c r="A64" i="199"/>
  <c r="A97" i="200"/>
  <c r="A177" i="200"/>
  <c r="A129" i="200"/>
  <c r="A137" i="193"/>
  <c r="A160" i="193"/>
  <c r="A201" i="204"/>
  <c r="A217" i="204"/>
  <c r="A104" i="204"/>
  <c r="A144" i="201"/>
  <c r="A73" i="203"/>
  <c r="A128" i="203"/>
  <c r="A160" i="200"/>
  <c r="A152" i="204"/>
  <c r="A200" i="204"/>
  <c r="A176" i="204"/>
  <c r="A144" i="204"/>
  <c r="A192" i="204"/>
  <c r="A128" i="204"/>
  <c r="S11" i="159"/>
  <c r="AH3" i="160"/>
  <c r="AC5" i="159"/>
  <c r="AC6" i="160"/>
  <c r="AE15" i="160"/>
  <c r="Z9" i="160"/>
  <c r="V4" i="160"/>
  <c r="AE11" i="159"/>
  <c r="AD12" i="160"/>
  <c r="Z7" i="159"/>
  <c r="S16" i="160"/>
  <c r="AD9" i="159"/>
  <c r="Z10" i="160"/>
  <c r="V3" i="160"/>
  <c r="AE16" i="160"/>
  <c r="V3" i="159"/>
  <c r="AH3" i="159"/>
  <c r="S15" i="160"/>
  <c r="AC7" i="160"/>
  <c r="AD13" i="160"/>
  <c r="AH4" i="160"/>
  <c r="S13" i="160"/>
  <c r="P11" i="159"/>
  <c r="N15" i="160"/>
  <c r="R4" i="160"/>
  <c r="W3" i="159"/>
  <c r="N11" i="159"/>
  <c r="P16" i="160"/>
  <c r="R3" i="160"/>
  <c r="W4" i="160"/>
  <c r="S9" i="159"/>
  <c r="S12" i="160"/>
  <c r="M3" i="159"/>
  <c r="N16" i="160"/>
  <c r="T4" i="160"/>
  <c r="R3" i="159"/>
  <c r="T3" i="159"/>
  <c r="T3" i="160"/>
  <c r="M3" i="160"/>
  <c r="P15" i="160"/>
  <c r="M4" i="160"/>
  <c r="W3" i="160"/>
  <c r="Q13" i="160"/>
  <c r="X12" i="160"/>
  <c r="P5" i="159"/>
  <c r="P6" i="160"/>
  <c r="Q9" i="159"/>
  <c r="V9" i="159"/>
  <c r="S7" i="160"/>
  <c r="X13" i="160"/>
  <c r="S6" i="160"/>
  <c r="Q12" i="160"/>
  <c r="V13" i="160"/>
  <c r="P7" i="160"/>
  <c r="X9" i="159"/>
  <c r="V12" i="160"/>
  <c r="S5" i="159"/>
  <c r="AH15" i="160"/>
  <c r="W6" i="160"/>
  <c r="AH16" i="160"/>
  <c r="AH11" i="159"/>
  <c r="V15" i="160"/>
  <c r="Z6" i="160"/>
  <c r="P3" i="159"/>
  <c r="P4" i="160"/>
  <c r="AC15" i="160"/>
  <c r="AC16" i="160"/>
  <c r="AB3" i="159"/>
  <c r="N6" i="160"/>
  <c r="Q15" i="160"/>
  <c r="W5" i="159"/>
  <c r="T7" i="159"/>
  <c r="V11" i="159"/>
  <c r="T9" i="160"/>
  <c r="AF7" i="159"/>
  <c r="P3" i="160"/>
  <c r="AF10" i="160"/>
  <c r="T10" i="160"/>
  <c r="Q11" i="159"/>
  <c r="AF9" i="160"/>
  <c r="AC11" i="159"/>
  <c r="N5" i="159"/>
  <c r="Z7" i="160"/>
  <c r="V16" i="160"/>
  <c r="AB4" i="160"/>
  <c r="N7" i="160"/>
  <c r="Q16" i="160"/>
  <c r="Z5" i="159"/>
  <c r="AB3" i="160"/>
  <c r="W7" i="160"/>
  <c r="AB13" i="160"/>
  <c r="J7" i="159"/>
  <c r="J9" i="160"/>
  <c r="M6" i="160"/>
  <c r="P9" i="159"/>
  <c r="P12" i="160"/>
  <c r="T13" i="160"/>
  <c r="AD6" i="160"/>
  <c r="Y5" i="159"/>
  <c r="J10" i="160"/>
  <c r="P13" i="160"/>
  <c r="R6" i="160"/>
  <c r="V9" i="160"/>
  <c r="V10" i="160"/>
  <c r="AD5" i="159"/>
  <c r="AF12" i="160"/>
  <c r="X4" i="160"/>
  <c r="X3" i="160"/>
  <c r="M5" i="159"/>
  <c r="M7" i="160"/>
  <c r="T9" i="159"/>
  <c r="L4" i="160"/>
  <c r="AF9" i="159"/>
  <c r="AD7" i="160"/>
  <c r="L3" i="160"/>
  <c r="X3" i="159"/>
  <c r="V7" i="159"/>
  <c r="R7" i="160"/>
  <c r="AF13" i="160"/>
  <c r="T12" i="160"/>
  <c r="Y6" i="160"/>
  <c r="Y7" i="160"/>
  <c r="R5" i="159"/>
  <c r="AB9" i="159"/>
  <c r="L3" i="159"/>
  <c r="AH9" i="160"/>
  <c r="AB12" i="160"/>
  <c r="AH10" i="160"/>
  <c r="AH7" i="159"/>
  <c r="W11" i="159"/>
  <c r="P9" i="160"/>
  <c r="S3" i="160"/>
  <c r="T5" i="159"/>
  <c r="S3" i="159"/>
  <c r="L7" i="159"/>
  <c r="T7" i="160"/>
  <c r="S4" i="160"/>
  <c r="P7" i="159"/>
  <c r="T6" i="160"/>
  <c r="P10" i="160"/>
  <c r="L10" i="160"/>
  <c r="L9" i="160"/>
  <c r="W16" i="160"/>
  <c r="W15" i="160"/>
  <c r="Q10" i="160"/>
  <c r="Y11" i="159"/>
  <c r="S10" i="160"/>
  <c r="Y16" i="160"/>
  <c r="Q7" i="159"/>
  <c r="S9" i="160"/>
  <c r="S7" i="159"/>
  <c r="Q9" i="160"/>
  <c r="Y15" i="160"/>
  <c r="AN58" i="200"/>
  <c r="AN55" i="200"/>
  <c r="AM122" i="203"/>
  <c r="AN122" i="203"/>
  <c r="AM146" i="203"/>
  <c r="AN146" i="203"/>
  <c r="AN82" i="203"/>
  <c r="AM82" i="203"/>
  <c r="AN138" i="203"/>
  <c r="AM138" i="203"/>
  <c r="A104" i="203"/>
  <c r="A121" i="202"/>
  <c r="A112" i="202"/>
  <c r="A128" i="202"/>
  <c r="AN130" i="202"/>
  <c r="AM130" i="202"/>
  <c r="AM138" i="202"/>
  <c r="AN138" i="202"/>
  <c r="A72" i="199"/>
  <c r="AM82" i="199"/>
  <c r="AN82" i="199"/>
  <c r="AN58" i="199"/>
  <c r="AM58" i="199"/>
  <c r="A136" i="200"/>
  <c r="A144" i="200"/>
  <c r="A184" i="200"/>
  <c r="A168" i="200"/>
  <c r="A153" i="200"/>
  <c r="AN154" i="200"/>
  <c r="AM154" i="200"/>
  <c r="A129" i="193"/>
  <c r="A161" i="193"/>
  <c r="A136" i="204"/>
  <c r="AM138" i="204"/>
  <c r="AN138" i="204"/>
  <c r="A208" i="204"/>
  <c r="A161" i="204"/>
  <c r="A185" i="204"/>
  <c r="A216" i="204"/>
  <c r="AN130" i="204"/>
  <c r="AM130" i="204"/>
  <c r="AN170" i="204"/>
  <c r="AM170" i="204"/>
  <c r="A136" i="201"/>
  <c r="A160" i="201"/>
  <c r="L4" i="108"/>
  <c r="L4" i="135" s="1"/>
  <c r="L5" i="108"/>
  <c r="L5" i="135" s="1"/>
  <c r="AM74" i="203"/>
  <c r="AN74" i="203"/>
  <c r="A88" i="203"/>
  <c r="AM90" i="203"/>
  <c r="AN90" i="203"/>
  <c r="AM90" i="199"/>
  <c r="AN90" i="199"/>
  <c r="AM50" i="199"/>
  <c r="AN50" i="199"/>
  <c r="AN114" i="200"/>
  <c r="AM114" i="200"/>
  <c r="AN106" i="200"/>
  <c r="AM106" i="200"/>
  <c r="AM170" i="200"/>
  <c r="AN170" i="200"/>
  <c r="AM162" i="200"/>
  <c r="AN162" i="200"/>
  <c r="A176" i="200"/>
  <c r="AM130" i="200"/>
  <c r="AN130" i="200"/>
  <c r="AM122" i="200"/>
  <c r="AN122" i="200"/>
  <c r="AM130" i="193"/>
  <c r="AN130" i="193"/>
  <c r="AN154" i="193"/>
  <c r="AM154" i="193"/>
  <c r="AM202" i="204"/>
  <c r="AN202" i="204"/>
  <c r="AM114" i="204"/>
  <c r="AN114" i="204"/>
  <c r="A129" i="204"/>
  <c r="AN106" i="204"/>
  <c r="AM106" i="204"/>
  <c r="AM226" i="204"/>
  <c r="AN226" i="204"/>
  <c r="AM154" i="201"/>
  <c r="AN154" i="201"/>
  <c r="AM170" i="201"/>
  <c r="AN170" i="201"/>
  <c r="A120" i="203"/>
  <c r="AN130" i="203"/>
  <c r="AM130" i="203"/>
  <c r="AM106" i="203"/>
  <c r="AN106" i="203"/>
  <c r="AM66" i="199"/>
  <c r="AN66" i="199"/>
  <c r="AN194" i="200"/>
  <c r="AM194" i="200"/>
  <c r="AN138" i="193"/>
  <c r="AM138" i="193"/>
  <c r="AN154" i="204"/>
  <c r="AM154" i="204"/>
  <c r="AN146" i="204"/>
  <c r="AM146" i="204"/>
  <c r="AM138" i="201"/>
  <c r="AN138" i="201"/>
  <c r="AM162" i="201"/>
  <c r="AN162" i="201"/>
  <c r="AN98" i="203"/>
  <c r="AM98" i="203"/>
  <c r="AN114" i="203"/>
  <c r="AM114" i="203"/>
  <c r="AN122" i="202"/>
  <c r="AM122" i="202"/>
  <c r="AN114" i="202"/>
  <c r="H112" i="108" s="1"/>
  <c r="AM114" i="202"/>
  <c r="AN146" i="202"/>
  <c r="AM146" i="202"/>
  <c r="AM74" i="199"/>
  <c r="AN74" i="199"/>
  <c r="AM138" i="200"/>
  <c r="AN138" i="200"/>
  <c r="AM146" i="200"/>
  <c r="AN146" i="200"/>
  <c r="AN98" i="200"/>
  <c r="AM98" i="200"/>
  <c r="AM186" i="200"/>
  <c r="AN186" i="200"/>
  <c r="AM178" i="200"/>
  <c r="AN178" i="200"/>
  <c r="AM146" i="193"/>
  <c r="AN146" i="193"/>
  <c r="AM170" i="193"/>
  <c r="AN170" i="193"/>
  <c r="AM162" i="193"/>
  <c r="AN162" i="193"/>
  <c r="AN178" i="204"/>
  <c r="AM178" i="204"/>
  <c r="AN210" i="204"/>
  <c r="AM210" i="204"/>
  <c r="AM162" i="204"/>
  <c r="AN162" i="204"/>
  <c r="AN186" i="204"/>
  <c r="AM186" i="204"/>
  <c r="AM194" i="204"/>
  <c r="AN194" i="204"/>
  <c r="AN218" i="204"/>
  <c r="AM218" i="204"/>
  <c r="AM122" i="204"/>
  <c r="AN122" i="204"/>
  <c r="AM146" i="201"/>
  <c r="AN146" i="201"/>
  <c r="AM130" i="201"/>
  <c r="AN130" i="201"/>
  <c r="Z16" i="99"/>
  <c r="Z11" i="158"/>
  <c r="X11" i="158"/>
  <c r="X16" i="99"/>
  <c r="Z15" i="99"/>
  <c r="Y3" i="99"/>
  <c r="Y3" i="158"/>
  <c r="X15" i="99"/>
  <c r="Y4" i="99"/>
  <c r="AE10" i="99"/>
  <c r="AC7" i="158"/>
  <c r="AC10" i="99"/>
  <c r="AK11" i="158"/>
  <c r="AC9" i="99"/>
  <c r="AE7" i="158"/>
  <c r="AE9" i="99"/>
  <c r="AK15" i="99"/>
  <c r="AK16" i="99"/>
  <c r="AB5" i="158"/>
  <c r="AC13" i="99"/>
  <c r="AC12" i="99"/>
  <c r="Y7" i="158"/>
  <c r="Y9" i="99"/>
  <c r="AE7" i="99"/>
  <c r="AE5" i="158"/>
  <c r="Z4" i="99"/>
  <c r="Y10" i="99"/>
  <c r="AB6" i="99"/>
  <c r="AC9" i="158"/>
  <c r="AE6" i="99"/>
  <c r="AB7" i="99"/>
  <c r="Z3" i="99"/>
  <c r="Z3" i="158"/>
  <c r="X7" i="158"/>
  <c r="AB9" i="99"/>
  <c r="X9" i="99"/>
  <c r="AB7" i="158"/>
  <c r="AB10" i="99"/>
  <c r="X10" i="99"/>
  <c r="AJ3" i="99"/>
  <c r="AJ4" i="99"/>
  <c r="AJ3" i="158"/>
  <c r="AO10" i="99"/>
  <c r="AQ9" i="99"/>
  <c r="AQ10" i="99"/>
  <c r="AO9" i="99"/>
  <c r="AQ7" i="158"/>
  <c r="AO7" i="158"/>
  <c r="AO15" i="99"/>
  <c r="AO16" i="99"/>
  <c r="AO11" i="158"/>
  <c r="AR9" i="99"/>
  <c r="AN3" i="158"/>
  <c r="AN3" i="99"/>
  <c r="AI6" i="99"/>
  <c r="AI7" i="99"/>
  <c r="AL6" i="99"/>
  <c r="AR10" i="99"/>
  <c r="AL5" i="158"/>
  <c r="AR7" i="158"/>
  <c r="AL7" i="99"/>
  <c r="AN4" i="99"/>
  <c r="AI5" i="158"/>
  <c r="AQ5" i="158"/>
  <c r="AN7" i="99"/>
  <c r="AL3" i="99"/>
  <c r="AK7" i="158"/>
  <c r="AN6" i="99"/>
  <c r="AQ7" i="99"/>
  <c r="AO13" i="99"/>
  <c r="AO9" i="158"/>
  <c r="AQ6" i="99"/>
  <c r="AL3" i="158"/>
  <c r="AL4" i="99"/>
  <c r="AO12" i="99"/>
  <c r="AN5" i="158"/>
  <c r="AH9" i="158"/>
  <c r="AJ9" i="158"/>
  <c r="AJ12" i="99"/>
  <c r="AH12" i="99"/>
  <c r="AH13" i="99"/>
  <c r="AJ13" i="99"/>
  <c r="AK10" i="99"/>
  <c r="AK9" i="99"/>
  <c r="AR13" i="99"/>
  <c r="AR9" i="158"/>
  <c r="AK7" i="99"/>
  <c r="AN13" i="99"/>
  <c r="AN12" i="99"/>
  <c r="AP5" i="158"/>
  <c r="AK6" i="99"/>
  <c r="AP7" i="99"/>
  <c r="AN9" i="158"/>
  <c r="AP6" i="99"/>
  <c r="AK5" i="158"/>
  <c r="AR12" i="99"/>
  <c r="AL7" i="158"/>
  <c r="AQ15" i="99"/>
  <c r="AO7" i="99"/>
  <c r="AP13" i="99"/>
  <c r="AP12" i="99"/>
  <c r="AQ16" i="99"/>
  <c r="AL9" i="99"/>
  <c r="AO5" i="158"/>
  <c r="AL10" i="99"/>
  <c r="AQ11" i="158"/>
  <c r="AO6" i="99"/>
  <c r="AP9" i="158"/>
  <c r="AF7" i="99"/>
  <c r="AQ3" i="158"/>
  <c r="AN10" i="99"/>
  <c r="AQ4" i="99"/>
  <c r="AI11" i="158"/>
  <c r="AE3" i="99"/>
  <c r="AN9" i="99"/>
  <c r="AQ3" i="99"/>
  <c r="AF5" i="158"/>
  <c r="AR5" i="158"/>
  <c r="AR6" i="99"/>
  <c r="AI15" i="99"/>
  <c r="AE4" i="99"/>
  <c r="AF6" i="99"/>
  <c r="AE3" i="158"/>
  <c r="AN7" i="158"/>
  <c r="AR7" i="99"/>
  <c r="AI16" i="99"/>
  <c r="AJ7" i="158"/>
  <c r="AJ10" i="99"/>
  <c r="AJ9" i="99"/>
  <c r="AJ15" i="99"/>
  <c r="AJ11" i="158"/>
  <c r="AP3" i="99"/>
  <c r="AD4" i="99"/>
  <c r="AQ12" i="99"/>
  <c r="AN15" i="99"/>
  <c r="AF4" i="99"/>
  <c r="AD3" i="99"/>
  <c r="AR4" i="99"/>
  <c r="AI4" i="99"/>
  <c r="AR3" i="99"/>
  <c r="AF3" i="99"/>
  <c r="AB16" i="99"/>
  <c r="AQ13" i="99"/>
  <c r="AK3" i="99"/>
  <c r="AE13" i="99"/>
  <c r="AE12" i="99"/>
  <c r="AI3" i="99"/>
  <c r="AE9" i="158"/>
  <c r="AK4" i="99"/>
  <c r="AP3" i="158"/>
  <c r="AD3" i="158"/>
  <c r="AI3" i="158"/>
  <c r="AB11" i="158"/>
  <c r="AB15" i="99"/>
  <c r="AN16" i="99"/>
  <c r="AP4" i="99"/>
  <c r="AR3" i="158"/>
  <c r="AK3" i="158"/>
  <c r="AF3" i="158"/>
  <c r="AN11" i="158"/>
  <c r="AQ9" i="158"/>
  <c r="AJ16" i="99"/>
  <c r="AL11" i="158"/>
  <c r="AL16" i="99"/>
  <c r="AL15" i="99"/>
  <c r="N125" i="108" l="1"/>
  <c r="J39" i="108"/>
  <c r="J39" i="135" s="1"/>
  <c r="AJ3" i="159"/>
  <c r="AJ4" i="160"/>
  <c r="AJ3" i="160"/>
  <c r="X10" i="160"/>
  <c r="AB10" i="160"/>
  <c r="AB7" i="159"/>
  <c r="X9" i="160"/>
  <c r="AB9" i="160"/>
  <c r="X7" i="159"/>
  <c r="Z3" i="159"/>
  <c r="Z3" i="160"/>
  <c r="AB7" i="160"/>
  <c r="AE6" i="160"/>
  <c r="AC9" i="159"/>
  <c r="AB6" i="160"/>
  <c r="Y10" i="160"/>
  <c r="Z4" i="160"/>
  <c r="AE5" i="159"/>
  <c r="AE7" i="160"/>
  <c r="Y9" i="160"/>
  <c r="Y7" i="159"/>
  <c r="AC12" i="160"/>
  <c r="AC13" i="160"/>
  <c r="AB5" i="159"/>
  <c r="AK16" i="160"/>
  <c r="AK15" i="160"/>
  <c r="AE9" i="160"/>
  <c r="AE7" i="159"/>
  <c r="AC9" i="160"/>
  <c r="AK11" i="159"/>
  <c r="AC10" i="160"/>
  <c r="AC7" i="159"/>
  <c r="AE10" i="160"/>
  <c r="Y4" i="160"/>
  <c r="X15" i="160"/>
  <c r="Y3" i="159"/>
  <c r="Y3" i="160"/>
  <c r="Z15" i="160"/>
  <c r="X16" i="160"/>
  <c r="X11" i="159"/>
  <c r="Z11" i="159"/>
  <c r="Z16" i="160"/>
  <c r="L15" i="108"/>
  <c r="L15" i="135" s="1"/>
  <c r="B98" i="108"/>
  <c r="B98" i="135" s="1"/>
  <c r="F84" i="108"/>
  <c r="F84" i="135" s="1"/>
  <c r="B20" i="108"/>
  <c r="B20" i="135" s="1"/>
  <c r="D93" i="108"/>
  <c r="D93" i="135" s="1"/>
  <c r="B14" i="108"/>
  <c r="B14" i="135" s="1"/>
  <c r="AL15" i="160"/>
  <c r="AL16" i="160"/>
  <c r="AL11" i="159"/>
  <c r="AJ16" i="160"/>
  <c r="AQ9" i="159"/>
  <c r="AN11" i="159"/>
  <c r="AF3" i="159"/>
  <c r="AK3" i="159"/>
  <c r="AR3" i="159"/>
  <c r="AP4" i="160"/>
  <c r="AN16" i="160"/>
  <c r="AB15" i="160"/>
  <c r="AB11" i="159"/>
  <c r="AI3" i="159"/>
  <c r="AD3" i="159"/>
  <c r="AP3" i="159"/>
  <c r="AK4" i="160"/>
  <c r="AE9" i="159"/>
  <c r="AI3" i="160"/>
  <c r="AE12" i="160"/>
  <c r="AE13" i="160"/>
  <c r="AK3" i="160"/>
  <c r="AQ13" i="160"/>
  <c r="AB16" i="160"/>
  <c r="AF3" i="160"/>
  <c r="AR3" i="160"/>
  <c r="AI4" i="160"/>
  <c r="AR4" i="160"/>
  <c r="AD3" i="160"/>
  <c r="AF4" i="160"/>
  <c r="AN15" i="160"/>
  <c r="AQ12" i="160"/>
  <c r="AD4" i="160"/>
  <c r="AP3" i="160"/>
  <c r="AJ11" i="159"/>
  <c r="AJ15" i="160"/>
  <c r="AJ9" i="160"/>
  <c r="AJ10" i="160"/>
  <c r="AJ7" i="159"/>
  <c r="AI16" i="160"/>
  <c r="AR7" i="160"/>
  <c r="AN7" i="159"/>
  <c r="AE3" i="159"/>
  <c r="AF6" i="160"/>
  <c r="AE4" i="160"/>
  <c r="AI15" i="160"/>
  <c r="AR6" i="160"/>
  <c r="AR5" i="159"/>
  <c r="AF5" i="159"/>
  <c r="AQ3" i="160"/>
  <c r="AN9" i="160"/>
  <c r="AE3" i="160"/>
  <c r="AI11" i="159"/>
  <c r="AQ4" i="160"/>
  <c r="AN10" i="160"/>
  <c r="AQ3" i="159"/>
  <c r="AF7" i="160"/>
  <c r="AP9" i="159"/>
  <c r="AO6" i="160"/>
  <c r="AQ11" i="159"/>
  <c r="AL10" i="160"/>
  <c r="AO5" i="159"/>
  <c r="AL9" i="160"/>
  <c r="AQ16" i="160"/>
  <c r="AP12" i="160"/>
  <c r="AP13" i="160"/>
  <c r="AO7" i="160"/>
  <c r="AQ15" i="160"/>
  <c r="AL7" i="159"/>
  <c r="AR12" i="160"/>
  <c r="AK5" i="159"/>
  <c r="AP6" i="160"/>
  <c r="AN9" i="159"/>
  <c r="AP7" i="160"/>
  <c r="AK6" i="160"/>
  <c r="AP5" i="159"/>
  <c r="AN12" i="160"/>
  <c r="AN13" i="160"/>
  <c r="AK7" i="160"/>
  <c r="AR9" i="159"/>
  <c r="AR13" i="160"/>
  <c r="AK9" i="160"/>
  <c r="AK10" i="160"/>
  <c r="AJ13" i="160"/>
  <c r="AH13" i="160"/>
  <c r="AH12" i="160"/>
  <c r="AJ12" i="160"/>
  <c r="AJ9" i="159"/>
  <c r="AH9" i="159"/>
  <c r="AN5" i="159"/>
  <c r="AO12" i="160"/>
  <c r="AL4" i="160"/>
  <c r="AL3" i="159"/>
  <c r="AQ6" i="160"/>
  <c r="AO9" i="159"/>
  <c r="AO13" i="160"/>
  <c r="AQ7" i="160"/>
  <c r="AN6" i="160"/>
  <c r="AK7" i="159"/>
  <c r="AL3" i="160"/>
  <c r="AN7" i="160"/>
  <c r="AQ5" i="159"/>
  <c r="AI5" i="159"/>
  <c r="AN4" i="160"/>
  <c r="AL7" i="160"/>
  <c r="AR7" i="159"/>
  <c r="AL5" i="159"/>
  <c r="AR10" i="160"/>
  <c r="AL6" i="160"/>
  <c r="AI7" i="160"/>
  <c r="AI6" i="160"/>
  <c r="AN3" i="160"/>
  <c r="AN3" i="159"/>
  <c r="AR9" i="160"/>
  <c r="AO11" i="159"/>
  <c r="AO16" i="160"/>
  <c r="AO15" i="160"/>
  <c r="AO7" i="159"/>
  <c r="AQ7" i="159"/>
  <c r="AO9" i="160"/>
  <c r="AQ10" i="160"/>
  <c r="AQ9" i="160"/>
  <c r="AO10" i="160"/>
  <c r="B49" i="108"/>
  <c r="B49" i="135" s="1"/>
  <c r="B19" i="108"/>
  <c r="B19" i="135" s="1"/>
  <c r="B81" i="108"/>
  <c r="B81" i="135" s="1"/>
  <c r="B113" i="108"/>
  <c r="B60" i="108"/>
  <c r="B60" i="135" s="1"/>
  <c r="B129" i="108"/>
  <c r="B89" i="108"/>
  <c r="B89" i="135" s="1"/>
  <c r="B71" i="108"/>
  <c r="B71" i="135" s="1"/>
  <c r="N62" i="108"/>
  <c r="N62" i="135" s="1"/>
  <c r="N57" i="108"/>
  <c r="N57" i="135" s="1"/>
  <c r="N47" i="108"/>
  <c r="N47" i="135" s="1"/>
  <c r="N111" i="108"/>
  <c r="N103" i="108"/>
  <c r="N99" i="108"/>
  <c r="N99" i="135" s="1"/>
  <c r="N116" i="108"/>
  <c r="N54" i="108"/>
  <c r="N54" i="135" s="1"/>
  <c r="N90" i="108"/>
  <c r="N90" i="135" s="1"/>
  <c r="N109" i="108"/>
  <c r="N118" i="108"/>
  <c r="N95" i="108"/>
  <c r="N95" i="135" s="1"/>
  <c r="N29" i="108"/>
  <c r="N29" i="135" s="1"/>
  <c r="N105" i="108"/>
  <c r="N5" i="108"/>
  <c r="N5" i="135" s="1"/>
  <c r="N65" i="108"/>
  <c r="N65" i="135" s="1"/>
  <c r="N13" i="108"/>
  <c r="N13" i="135" s="1"/>
  <c r="N71" i="108"/>
  <c r="N71" i="135" s="1"/>
  <c r="N96" i="108"/>
  <c r="N96" i="135" s="1"/>
  <c r="N127" i="108"/>
  <c r="N67" i="108"/>
  <c r="N67" i="135" s="1"/>
  <c r="N9" i="108"/>
  <c r="N9" i="135" s="1"/>
  <c r="N37" i="108"/>
  <c r="N37" i="135" s="1"/>
  <c r="N7" i="108"/>
  <c r="N7" i="135" s="1"/>
  <c r="N88" i="108"/>
  <c r="N88" i="135" s="1"/>
  <c r="N41" i="108"/>
  <c r="N41" i="135" s="1"/>
  <c r="N63" i="108"/>
  <c r="N63" i="135" s="1"/>
  <c r="N15" i="108"/>
  <c r="N15" i="135" s="1"/>
  <c r="N60" i="108"/>
  <c r="N60" i="135" s="1"/>
  <c r="N38" i="108"/>
  <c r="N38" i="135" s="1"/>
  <c r="N122" i="108"/>
  <c r="N2" i="108"/>
  <c r="N2" i="135" s="1"/>
  <c r="N11" i="108"/>
  <c r="N11" i="135" s="1"/>
  <c r="B122" i="108"/>
  <c r="B87" i="108"/>
  <c r="B87" i="135" s="1"/>
  <c r="B128" i="108"/>
  <c r="B4" i="108"/>
  <c r="B4" i="135" s="1"/>
  <c r="H132" i="108"/>
  <c r="H121" i="108"/>
  <c r="H120" i="108"/>
  <c r="H31" i="108"/>
  <c r="H31" i="135" s="1"/>
  <c r="H68" i="108"/>
  <c r="H68" i="135" s="1"/>
  <c r="H88" i="108"/>
  <c r="H88" i="135" s="1"/>
  <c r="H101" i="108"/>
  <c r="H101" i="135" s="1"/>
  <c r="H50" i="108"/>
  <c r="H50" i="135" s="1"/>
  <c r="H77" i="108"/>
  <c r="H77" i="135" s="1"/>
  <c r="H12" i="108"/>
  <c r="H12" i="135" s="1"/>
  <c r="H69" i="108"/>
  <c r="H69" i="135" s="1"/>
  <c r="H96" i="108"/>
  <c r="H96" i="135" s="1"/>
  <c r="H136" i="108"/>
  <c r="H102" i="108"/>
  <c r="H63" i="108"/>
  <c r="H63" i="135" s="1"/>
  <c r="H109" i="108"/>
  <c r="H40" i="108"/>
  <c r="H40" i="135" s="1"/>
  <c r="H70" i="108"/>
  <c r="H70" i="135" s="1"/>
  <c r="H99" i="108"/>
  <c r="H99" i="135" s="1"/>
  <c r="H78" i="108"/>
  <c r="H78" i="135" s="1"/>
  <c r="H133" i="108"/>
  <c r="H127" i="108"/>
  <c r="H119" i="108"/>
  <c r="H8" i="108"/>
  <c r="H8" i="135" s="1"/>
  <c r="H64" i="108"/>
  <c r="H64" i="135" s="1"/>
  <c r="H116" i="108"/>
  <c r="H110" i="108"/>
  <c r="H105" i="108"/>
  <c r="H95" i="108"/>
  <c r="H95" i="135" s="1"/>
  <c r="H85" i="108"/>
  <c r="H85" i="135" s="1"/>
  <c r="H72" i="108"/>
  <c r="H72" i="135" s="1"/>
  <c r="H27" i="108"/>
  <c r="H27" i="135" s="1"/>
  <c r="H83" i="108"/>
  <c r="H83" i="135" s="1"/>
  <c r="H71" i="108"/>
  <c r="H71" i="135" s="1"/>
  <c r="B100" i="108"/>
  <c r="B100" i="135" s="1"/>
  <c r="B126" i="108"/>
  <c r="B70" i="108"/>
  <c r="B70" i="135" s="1"/>
  <c r="B52" i="108"/>
  <c r="B52" i="135" s="1"/>
  <c r="B78" i="108"/>
  <c r="B78" i="135" s="1"/>
  <c r="B62" i="108"/>
  <c r="B62" i="135" s="1"/>
  <c r="B7" i="108"/>
  <c r="B7" i="135" s="1"/>
  <c r="B88" i="108"/>
  <c r="B88" i="135" s="1"/>
  <c r="B41" i="108"/>
  <c r="B41" i="135" s="1"/>
  <c r="L67" i="108"/>
  <c r="L67" i="135" s="1"/>
  <c r="L14" i="108"/>
  <c r="L14" i="135" s="1"/>
  <c r="L120" i="108"/>
  <c r="L7" i="108"/>
  <c r="L7" i="135" s="1"/>
  <c r="L125" i="108"/>
  <c r="L72" i="108"/>
  <c r="L72" i="135" s="1"/>
  <c r="L47" i="108"/>
  <c r="L47" i="135" s="1"/>
  <c r="L70" i="108"/>
  <c r="L70" i="135" s="1"/>
  <c r="L106" i="108"/>
  <c r="L84" i="108"/>
  <c r="L84" i="135" s="1"/>
  <c r="L118" i="108"/>
  <c r="L121" i="108"/>
  <c r="L26" i="108"/>
  <c r="L26" i="135" s="1"/>
  <c r="L111" i="108"/>
  <c r="L80" i="108"/>
  <c r="L80" i="135" s="1"/>
  <c r="L75" i="108"/>
  <c r="L75" i="135" s="1"/>
  <c r="L41" i="108"/>
  <c r="L41" i="135" s="1"/>
  <c r="L73" i="108"/>
  <c r="L73" i="135" s="1"/>
  <c r="L11" i="108"/>
  <c r="L11" i="135" s="1"/>
  <c r="L90" i="108"/>
  <c r="L90" i="135" s="1"/>
  <c r="L65" i="108"/>
  <c r="L65" i="135" s="1"/>
  <c r="L12" i="108"/>
  <c r="L12" i="135" s="1"/>
  <c r="L13" i="108"/>
  <c r="L13" i="135" s="1"/>
  <c r="L123" i="108"/>
  <c r="L54" i="108"/>
  <c r="L54" i="135" s="1"/>
  <c r="L103" i="108"/>
  <c r="L131" i="108"/>
  <c r="L97" i="108"/>
  <c r="L97" i="135" s="1"/>
  <c r="L91" i="108"/>
  <c r="L91" i="135" s="1"/>
  <c r="L126" i="108"/>
  <c r="L110" i="108"/>
  <c r="L61" i="108"/>
  <c r="L61" i="135" s="1"/>
  <c r="L57" i="108"/>
  <c r="L57" i="135" s="1"/>
  <c r="B82" i="108"/>
  <c r="B82" i="135" s="1"/>
  <c r="B116" i="108"/>
  <c r="D79" i="108"/>
  <c r="D79" i="135" s="1"/>
  <c r="D18" i="108"/>
  <c r="D18" i="135" s="1"/>
  <c r="D28" i="108"/>
  <c r="D28" i="135" s="1"/>
  <c r="D132" i="108"/>
  <c r="D44" i="108"/>
  <c r="D44" i="135" s="1"/>
  <c r="D130" i="108"/>
  <c r="D6" i="108"/>
  <c r="D6" i="135" s="1"/>
  <c r="D33" i="108"/>
  <c r="D33" i="135" s="1"/>
  <c r="D103" i="108"/>
  <c r="D87" i="108"/>
  <c r="D87" i="135" s="1"/>
  <c r="D99" i="108"/>
  <c r="D99" i="135" s="1"/>
  <c r="D42" i="108"/>
  <c r="D42" i="135" s="1"/>
  <c r="D122" i="108"/>
  <c r="D108" i="108"/>
  <c r="D55" i="108"/>
  <c r="D55" i="135" s="1"/>
  <c r="D135" i="108"/>
  <c r="D100" i="108"/>
  <c r="D100" i="135" s="1"/>
  <c r="D82" i="108"/>
  <c r="D82" i="135" s="1"/>
  <c r="D118" i="108"/>
  <c r="D91" i="108"/>
  <c r="D91" i="135" s="1"/>
  <c r="D39" i="108"/>
  <c r="D39" i="135" s="1"/>
  <c r="D104" i="108"/>
  <c r="D60" i="108"/>
  <c r="D60" i="135" s="1"/>
  <c r="D32" i="108"/>
  <c r="D32" i="135" s="1"/>
  <c r="D30" i="108"/>
  <c r="D30" i="135" s="1"/>
  <c r="D23" i="108"/>
  <c r="D23" i="135" s="1"/>
  <c r="D14" i="108"/>
  <c r="D14" i="135" s="1"/>
  <c r="D35" i="108"/>
  <c r="D35" i="135" s="1"/>
  <c r="D20" i="108"/>
  <c r="D20" i="135" s="1"/>
  <c r="D34" i="108"/>
  <c r="D34" i="135" s="1"/>
  <c r="D116" i="108"/>
  <c r="D36" i="108"/>
  <c r="D36" i="135" s="1"/>
  <c r="D76" i="108"/>
  <c r="D76" i="135" s="1"/>
  <c r="D106" i="108"/>
  <c r="B35" i="108"/>
  <c r="B35" i="135" s="1"/>
  <c r="B91" i="108"/>
  <c r="B91" i="135" s="1"/>
  <c r="B56" i="108"/>
  <c r="B56" i="135" s="1"/>
  <c r="B134" i="108"/>
  <c r="B107" i="108"/>
  <c r="B65" i="108"/>
  <c r="B65" i="135" s="1"/>
  <c r="B104" i="108"/>
  <c r="B45" i="108"/>
  <c r="B45" i="135" s="1"/>
  <c r="B94" i="108"/>
  <c r="B94" i="135" s="1"/>
  <c r="F119" i="108"/>
  <c r="F136" i="108"/>
  <c r="F52" i="108"/>
  <c r="F52" i="135" s="1"/>
  <c r="F88" i="108"/>
  <c r="F88" i="135" s="1"/>
  <c r="F26" i="108"/>
  <c r="F26" i="135" s="1"/>
  <c r="F70" i="108"/>
  <c r="F70" i="135" s="1"/>
  <c r="F129" i="108"/>
  <c r="F3" i="108"/>
  <c r="F3" i="135" s="1"/>
  <c r="F116" i="108"/>
  <c r="F41" i="108"/>
  <c r="F41" i="135" s="1"/>
  <c r="F58" i="108"/>
  <c r="F58" i="135" s="1"/>
  <c r="F54" i="108"/>
  <c r="F54" i="135" s="1"/>
  <c r="F73" i="108"/>
  <c r="F73" i="135" s="1"/>
  <c r="F24" i="108"/>
  <c r="F24" i="135" s="1"/>
  <c r="F89" i="108"/>
  <c r="F89" i="135" s="1"/>
  <c r="F48" i="108"/>
  <c r="F48" i="135" s="1"/>
  <c r="F128" i="108"/>
  <c r="F21" i="108"/>
  <c r="F21" i="135" s="1"/>
  <c r="F79" i="108"/>
  <c r="F79" i="135" s="1"/>
  <c r="F74" i="108"/>
  <c r="F74" i="135" s="1"/>
  <c r="F65" i="108"/>
  <c r="F65" i="135" s="1"/>
  <c r="F91" i="108"/>
  <c r="F91" i="135" s="1"/>
  <c r="F53" i="108"/>
  <c r="F53" i="135" s="1"/>
  <c r="F36" i="108"/>
  <c r="F36" i="135" s="1"/>
  <c r="F66" i="108"/>
  <c r="F66" i="135" s="1"/>
  <c r="F94" i="108"/>
  <c r="F94" i="135" s="1"/>
  <c r="F60" i="108"/>
  <c r="F60" i="135" s="1"/>
  <c r="F134" i="108"/>
  <c r="F6" i="108"/>
  <c r="F6" i="135" s="1"/>
  <c r="F112" i="108"/>
  <c r="F30" i="108"/>
  <c r="F30" i="135" s="1"/>
  <c r="F104" i="108"/>
  <c r="F82" i="108"/>
  <c r="F82" i="135" s="1"/>
  <c r="F29" i="108"/>
  <c r="F29" i="135" s="1"/>
  <c r="J105" i="108"/>
  <c r="J44" i="108"/>
  <c r="J44" i="135" s="1"/>
  <c r="J33" i="108"/>
  <c r="J33" i="135" s="1"/>
  <c r="J21" i="108"/>
  <c r="J21" i="135" s="1"/>
  <c r="J30" i="108"/>
  <c r="J30" i="135" s="1"/>
  <c r="J60" i="108"/>
  <c r="J60" i="135" s="1"/>
  <c r="J84" i="108"/>
  <c r="J84" i="135" s="1"/>
  <c r="J102" i="108"/>
  <c r="J32" i="108"/>
  <c r="J32" i="135" s="1"/>
  <c r="J104" i="108"/>
  <c r="J24" i="108"/>
  <c r="J24" i="135" s="1"/>
  <c r="J13" i="108"/>
  <c r="J13" i="135" s="1"/>
  <c r="J135" i="108"/>
  <c r="J114" i="108"/>
  <c r="J28" i="108"/>
  <c r="J28" i="135" s="1"/>
  <c r="J131" i="108"/>
  <c r="J71" i="108"/>
  <c r="J71" i="135" s="1"/>
  <c r="J125" i="108"/>
  <c r="J75" i="108"/>
  <c r="J75" i="135" s="1"/>
  <c r="J68" i="108"/>
  <c r="J68" i="135" s="1"/>
  <c r="J78" i="108"/>
  <c r="J78" i="135" s="1"/>
  <c r="J17" i="108"/>
  <c r="J17" i="135" s="1"/>
  <c r="J31" i="108"/>
  <c r="J31" i="135" s="1"/>
  <c r="J38" i="108"/>
  <c r="J38" i="135" s="1"/>
  <c r="J27" i="108"/>
  <c r="J27" i="135" s="1"/>
  <c r="J7" i="108"/>
  <c r="J7" i="135" s="1"/>
  <c r="J96" i="108"/>
  <c r="J96" i="135" s="1"/>
  <c r="J26" i="108"/>
  <c r="J26" i="135" s="1"/>
  <c r="J69" i="108"/>
  <c r="J69" i="135" s="1"/>
  <c r="J16" i="108"/>
  <c r="J16" i="135" s="1"/>
  <c r="J127" i="108"/>
  <c r="J81" i="108"/>
  <c r="J81" i="135" s="1"/>
  <c r="J20" i="108"/>
  <c r="J20" i="135" s="1"/>
  <c r="J85" i="108"/>
  <c r="J85" i="135" s="1"/>
  <c r="B77" i="108"/>
  <c r="B77" i="135" s="1"/>
  <c r="B117" i="108"/>
  <c r="B18" i="108"/>
  <c r="B18" i="135" s="1"/>
  <c r="B119" i="108"/>
  <c r="B103" i="108"/>
  <c r="B135" i="108"/>
  <c r="B46" i="108"/>
  <c r="B46" i="135" s="1"/>
  <c r="B47" i="108"/>
  <c r="B47" i="135" s="1"/>
  <c r="B120" i="108"/>
  <c r="B101" i="108"/>
  <c r="B101" i="135" s="1"/>
  <c r="B38" i="108"/>
  <c r="B38" i="135" s="1"/>
  <c r="N123" i="108"/>
  <c r="N66" i="108"/>
  <c r="N66" i="135" s="1"/>
  <c r="N19" i="108"/>
  <c r="N19" i="135" s="1"/>
  <c r="N34" i="108"/>
  <c r="N34" i="135" s="1"/>
  <c r="N79" i="108"/>
  <c r="N79" i="135" s="1"/>
  <c r="N64" i="108"/>
  <c r="N64" i="135" s="1"/>
  <c r="N108" i="108"/>
  <c r="N82" i="108"/>
  <c r="N82" i="135" s="1"/>
  <c r="N26" i="108"/>
  <c r="N26" i="135" s="1"/>
  <c r="N100" i="108"/>
  <c r="N100" i="135" s="1"/>
  <c r="N104" i="108"/>
  <c r="N12" i="108"/>
  <c r="N12" i="135" s="1"/>
  <c r="N126" i="108"/>
  <c r="N20" i="108"/>
  <c r="N20" i="135" s="1"/>
  <c r="N128" i="108"/>
  <c r="N31" i="108"/>
  <c r="N31" i="135" s="1"/>
  <c r="N55" i="108"/>
  <c r="N55" i="135" s="1"/>
  <c r="N6" i="108"/>
  <c r="N6" i="135" s="1"/>
  <c r="N93" i="108"/>
  <c r="N93" i="135" s="1"/>
  <c r="N39" i="108"/>
  <c r="N39" i="135" s="1"/>
  <c r="N102" i="108"/>
  <c r="N94" i="108"/>
  <c r="N94" i="135" s="1"/>
  <c r="N129" i="108"/>
  <c r="N53" i="108"/>
  <c r="N53" i="135" s="1"/>
  <c r="N17" i="108"/>
  <c r="N17" i="135" s="1"/>
  <c r="N8" i="108"/>
  <c r="N8" i="135" s="1"/>
  <c r="N42" i="108"/>
  <c r="N42" i="135" s="1"/>
  <c r="N135" i="108"/>
  <c r="N91" i="108"/>
  <c r="N91" i="135" s="1"/>
  <c r="N115" i="108"/>
  <c r="N84" i="108"/>
  <c r="N84" i="135" s="1"/>
  <c r="N112" i="108"/>
  <c r="N40" i="108"/>
  <c r="N40" i="135" s="1"/>
  <c r="N14" i="108"/>
  <c r="N14" i="135" s="1"/>
  <c r="B118" i="108"/>
  <c r="B6" i="108"/>
  <c r="B6" i="135" s="1"/>
  <c r="B11" i="108"/>
  <c r="B11" i="135" s="1"/>
  <c r="B31" i="108"/>
  <c r="B31" i="135" s="1"/>
  <c r="H104" i="108"/>
  <c r="H129" i="108"/>
  <c r="H59" i="108"/>
  <c r="H59" i="135" s="1"/>
  <c r="H125" i="108"/>
  <c r="H130" i="108"/>
  <c r="H73" i="108"/>
  <c r="H73" i="135" s="1"/>
  <c r="H2" i="108"/>
  <c r="H2" i="135" s="1"/>
  <c r="H61" i="108"/>
  <c r="H61" i="135" s="1"/>
  <c r="H4" i="108"/>
  <c r="H4" i="135" s="1"/>
  <c r="H26" i="108"/>
  <c r="H26" i="135" s="1"/>
  <c r="H10" i="108"/>
  <c r="H10" i="135" s="1"/>
  <c r="H90" i="108"/>
  <c r="H90" i="135" s="1"/>
  <c r="H17" i="108"/>
  <c r="H17" i="135" s="1"/>
  <c r="H7" i="108"/>
  <c r="H7" i="135" s="1"/>
  <c r="H54" i="108"/>
  <c r="H54" i="135" s="1"/>
  <c r="H44" i="108"/>
  <c r="H44" i="135" s="1"/>
  <c r="H36" i="108"/>
  <c r="H36" i="135" s="1"/>
  <c r="H56" i="108"/>
  <c r="H56" i="135" s="1"/>
  <c r="H114" i="108"/>
  <c r="H122" i="108"/>
  <c r="H34" i="108"/>
  <c r="H34" i="135" s="1"/>
  <c r="H3" i="108"/>
  <c r="H3" i="135" s="1"/>
  <c r="H37" i="108"/>
  <c r="H37" i="135" s="1"/>
  <c r="H45" i="108"/>
  <c r="H45" i="135" s="1"/>
  <c r="H115" i="108"/>
  <c r="H62" i="108"/>
  <c r="H62" i="135" s="1"/>
  <c r="H91" i="108"/>
  <c r="H91" i="135" s="1"/>
  <c r="H55" i="108"/>
  <c r="H55" i="135" s="1"/>
  <c r="H97" i="108"/>
  <c r="H97" i="135" s="1"/>
  <c r="H32" i="108"/>
  <c r="H32" i="135" s="1"/>
  <c r="H53" i="108"/>
  <c r="H53" i="135" s="1"/>
  <c r="H23" i="108"/>
  <c r="H23" i="135" s="1"/>
  <c r="H28" i="108"/>
  <c r="H28" i="135" s="1"/>
  <c r="H29" i="108"/>
  <c r="H29" i="135" s="1"/>
  <c r="B64" i="108"/>
  <c r="B64" i="135" s="1"/>
  <c r="B25" i="108"/>
  <c r="B25" i="135" s="1"/>
  <c r="B8" i="108"/>
  <c r="B8" i="135" s="1"/>
  <c r="B5" i="108"/>
  <c r="B5" i="135" s="1"/>
  <c r="B121" i="108"/>
  <c r="B111" i="108"/>
  <c r="B23" i="108"/>
  <c r="B23" i="135" s="1"/>
  <c r="B99" i="108"/>
  <c r="B99" i="135" s="1"/>
  <c r="L63" i="108"/>
  <c r="L63" i="135" s="1"/>
  <c r="L113" i="108"/>
  <c r="L30" i="108"/>
  <c r="L30" i="135" s="1"/>
  <c r="L22" i="108"/>
  <c r="L22" i="135" s="1"/>
  <c r="L94" i="108"/>
  <c r="L94" i="135" s="1"/>
  <c r="L112" i="108"/>
  <c r="L82" i="108"/>
  <c r="L82" i="135" s="1"/>
  <c r="L78" i="108"/>
  <c r="L78" i="135" s="1"/>
  <c r="L24" i="108"/>
  <c r="L24" i="135" s="1"/>
  <c r="L104" i="108"/>
  <c r="L8" i="108"/>
  <c r="L8" i="135" s="1"/>
  <c r="L133" i="108"/>
  <c r="L99" i="108"/>
  <c r="L99" i="135" s="1"/>
  <c r="L25" i="108"/>
  <c r="L25" i="135" s="1"/>
  <c r="L29" i="108"/>
  <c r="L29" i="135" s="1"/>
  <c r="L132" i="108"/>
  <c r="L76" i="108"/>
  <c r="L76" i="135" s="1"/>
  <c r="L79" i="108"/>
  <c r="L79" i="135" s="1"/>
  <c r="L45" i="108"/>
  <c r="L45" i="135" s="1"/>
  <c r="L134" i="108"/>
  <c r="L129" i="108"/>
  <c r="L10" i="108"/>
  <c r="L10" i="135" s="1"/>
  <c r="L50" i="108"/>
  <c r="L50" i="135" s="1"/>
  <c r="L88" i="108"/>
  <c r="L88" i="135" s="1"/>
  <c r="L18" i="108"/>
  <c r="L18" i="135" s="1"/>
  <c r="L119" i="108"/>
  <c r="L58" i="108"/>
  <c r="L58" i="135" s="1"/>
  <c r="L44" i="108"/>
  <c r="L44" i="135" s="1"/>
  <c r="L32" i="108"/>
  <c r="L32" i="135" s="1"/>
  <c r="L9" i="108"/>
  <c r="L9" i="135" s="1"/>
  <c r="L51" i="108"/>
  <c r="L51" i="135" s="1"/>
  <c r="L66" i="108"/>
  <c r="L66" i="135" s="1"/>
  <c r="L128" i="108"/>
  <c r="L40" i="108"/>
  <c r="L40" i="135" s="1"/>
  <c r="B68" i="108"/>
  <c r="B68" i="135" s="1"/>
  <c r="B85" i="108"/>
  <c r="B85" i="135" s="1"/>
  <c r="D77" i="108"/>
  <c r="D77" i="135" s="1"/>
  <c r="D96" i="108"/>
  <c r="D96" i="135" s="1"/>
  <c r="D126" i="108"/>
  <c r="D74" i="108"/>
  <c r="D74" i="135" s="1"/>
  <c r="D101" i="108"/>
  <c r="D101" i="135" s="1"/>
  <c r="D41" i="108"/>
  <c r="D41" i="135" s="1"/>
  <c r="D63" i="108"/>
  <c r="D63" i="135" s="1"/>
  <c r="D17" i="108"/>
  <c r="D17" i="135" s="1"/>
  <c r="D120" i="108"/>
  <c r="D69" i="108"/>
  <c r="D69" i="135" s="1"/>
  <c r="D119" i="108"/>
  <c r="D51" i="108"/>
  <c r="D51" i="135" s="1"/>
  <c r="D123" i="108"/>
  <c r="D73" i="108"/>
  <c r="D73" i="135" s="1"/>
  <c r="D2" i="108"/>
  <c r="D2" i="135" s="1"/>
  <c r="D90" i="108"/>
  <c r="D90" i="135" s="1"/>
  <c r="D117" i="108"/>
  <c r="D26" i="108"/>
  <c r="D26" i="135" s="1"/>
  <c r="D83" i="108"/>
  <c r="D83" i="135" s="1"/>
  <c r="D134" i="108"/>
  <c r="D65" i="108"/>
  <c r="D65" i="135" s="1"/>
  <c r="D16" i="108"/>
  <c r="D16" i="135" s="1"/>
  <c r="D67" i="108"/>
  <c r="D67" i="135" s="1"/>
  <c r="D58" i="108"/>
  <c r="D58" i="135" s="1"/>
  <c r="D133" i="108"/>
  <c r="D43" i="108"/>
  <c r="D43" i="135" s="1"/>
  <c r="D114" i="108"/>
  <c r="D48" i="108"/>
  <c r="D48" i="135" s="1"/>
  <c r="D61" i="108"/>
  <c r="D61" i="135" s="1"/>
  <c r="D110" i="108"/>
  <c r="D4" i="108"/>
  <c r="D4" i="135" s="1"/>
  <c r="D71" i="108"/>
  <c r="D71" i="135" s="1"/>
  <c r="D128" i="108"/>
  <c r="B72" i="108"/>
  <c r="B72" i="135" s="1"/>
  <c r="B42" i="108"/>
  <c r="B42" i="135" s="1"/>
  <c r="B39" i="108"/>
  <c r="B39" i="135" s="1"/>
  <c r="B27" i="108"/>
  <c r="B27" i="135" s="1"/>
  <c r="B13" i="108"/>
  <c r="B13" i="135" s="1"/>
  <c r="B86" i="108"/>
  <c r="B86" i="135" s="1"/>
  <c r="B50" i="108"/>
  <c r="B50" i="135" s="1"/>
  <c r="B57" i="108"/>
  <c r="B57" i="135" s="1"/>
  <c r="B133" i="108"/>
  <c r="F45" i="108"/>
  <c r="F45" i="135" s="1"/>
  <c r="F14" i="108"/>
  <c r="F14" i="135" s="1"/>
  <c r="F28" i="108"/>
  <c r="F28" i="135" s="1"/>
  <c r="F125" i="108"/>
  <c r="F27" i="108"/>
  <c r="F27" i="135" s="1"/>
  <c r="F99" i="108"/>
  <c r="F99" i="135" s="1"/>
  <c r="F2" i="108"/>
  <c r="F2" i="135" s="1"/>
  <c r="F63" i="108"/>
  <c r="F63" i="135" s="1"/>
  <c r="F102" i="108"/>
  <c r="F105" i="108"/>
  <c r="F121" i="108"/>
  <c r="F57" i="108"/>
  <c r="F57" i="135" s="1"/>
  <c r="F31" i="108"/>
  <c r="F31" i="135" s="1"/>
  <c r="F106" i="108"/>
  <c r="F13" i="108"/>
  <c r="F13" i="135" s="1"/>
  <c r="F96" i="108"/>
  <c r="F96" i="135" s="1"/>
  <c r="F5" i="108"/>
  <c r="F5" i="135" s="1"/>
  <c r="F38" i="108"/>
  <c r="F38" i="135" s="1"/>
  <c r="F61" i="108"/>
  <c r="F61" i="135" s="1"/>
  <c r="F107" i="108"/>
  <c r="F62" i="108"/>
  <c r="F62" i="135" s="1"/>
  <c r="F69" i="108"/>
  <c r="F69" i="135" s="1"/>
  <c r="F98" i="108"/>
  <c r="F98" i="135" s="1"/>
  <c r="F12" i="108"/>
  <c r="F12" i="135" s="1"/>
  <c r="F42" i="108"/>
  <c r="F42" i="135" s="1"/>
  <c r="F81" i="108"/>
  <c r="F81" i="135" s="1"/>
  <c r="F75" i="108"/>
  <c r="F75" i="135" s="1"/>
  <c r="F68" i="108"/>
  <c r="F68" i="135" s="1"/>
  <c r="F71" i="108"/>
  <c r="F71" i="135" s="1"/>
  <c r="F130" i="108"/>
  <c r="F7" i="108"/>
  <c r="F7" i="135" s="1"/>
  <c r="F100" i="108"/>
  <c r="F100" i="135" s="1"/>
  <c r="F49" i="108"/>
  <c r="F49" i="135" s="1"/>
  <c r="F25" i="108"/>
  <c r="F25" i="135" s="1"/>
  <c r="J126" i="108"/>
  <c r="J130" i="108"/>
  <c r="J119" i="108"/>
  <c r="J120" i="108"/>
  <c r="J8" i="108"/>
  <c r="J8" i="135" s="1"/>
  <c r="J108" i="108"/>
  <c r="J9" i="108"/>
  <c r="J9" i="135" s="1"/>
  <c r="J29" i="108"/>
  <c r="J29" i="135" s="1"/>
  <c r="J88" i="108"/>
  <c r="J88" i="135" s="1"/>
  <c r="J50" i="108"/>
  <c r="J50" i="135" s="1"/>
  <c r="J133" i="108"/>
  <c r="J55" i="108"/>
  <c r="J55" i="135" s="1"/>
  <c r="J45" i="108"/>
  <c r="J45" i="135" s="1"/>
  <c r="J67" i="108"/>
  <c r="J67" i="135" s="1"/>
  <c r="J59" i="108"/>
  <c r="J59" i="135" s="1"/>
  <c r="J42" i="108"/>
  <c r="J42" i="135" s="1"/>
  <c r="J18" i="108"/>
  <c r="J18" i="135" s="1"/>
  <c r="J136" i="108"/>
  <c r="J4" i="108"/>
  <c r="J4" i="135" s="1"/>
  <c r="J92" i="108"/>
  <c r="J92" i="135" s="1"/>
  <c r="J116" i="108"/>
  <c r="J98" i="108"/>
  <c r="J98" i="135" s="1"/>
  <c r="J10" i="108"/>
  <c r="J10" i="135" s="1"/>
  <c r="J113" i="108"/>
  <c r="J64" i="108"/>
  <c r="J64" i="135" s="1"/>
  <c r="J115" i="108"/>
  <c r="J47" i="108"/>
  <c r="J47" i="135" s="1"/>
  <c r="J54" i="108"/>
  <c r="J54" i="135" s="1"/>
  <c r="J14" i="108"/>
  <c r="J14" i="135" s="1"/>
  <c r="J80" i="108"/>
  <c r="J80" i="135" s="1"/>
  <c r="J34" i="108"/>
  <c r="J34" i="135" s="1"/>
  <c r="J3" i="108"/>
  <c r="J3" i="135" s="1"/>
  <c r="J57" i="108"/>
  <c r="J57" i="135" s="1"/>
  <c r="J11" i="108"/>
  <c r="J11" i="135" s="1"/>
  <c r="B54" i="108"/>
  <c r="B54" i="135" s="1"/>
  <c r="B106" i="108"/>
  <c r="B59" i="108"/>
  <c r="B59" i="135" s="1"/>
  <c r="B83" i="108"/>
  <c r="B83" i="135" s="1"/>
  <c r="B53" i="108"/>
  <c r="B53" i="135" s="1"/>
  <c r="B15" i="108"/>
  <c r="B15" i="135" s="1"/>
  <c r="B30" i="108"/>
  <c r="B30" i="135" s="1"/>
  <c r="B95" i="108"/>
  <c r="B95" i="135" s="1"/>
  <c r="B44" i="108"/>
  <c r="B44" i="135" s="1"/>
  <c r="B66" i="108"/>
  <c r="B66" i="135" s="1"/>
  <c r="N83" i="108"/>
  <c r="N83" i="135" s="1"/>
  <c r="N121" i="108"/>
  <c r="N44" i="108"/>
  <c r="N44" i="135" s="1"/>
  <c r="N68" i="108"/>
  <c r="N68" i="135" s="1"/>
  <c r="N106" i="108"/>
  <c r="N22" i="108"/>
  <c r="N22" i="135" s="1"/>
  <c r="N75" i="108"/>
  <c r="N75" i="135" s="1"/>
  <c r="N58" i="108"/>
  <c r="N58" i="135" s="1"/>
  <c r="N33" i="108"/>
  <c r="N33" i="135" s="1"/>
  <c r="N32" i="108"/>
  <c r="N32" i="135" s="1"/>
  <c r="N69" i="108"/>
  <c r="N69" i="135" s="1"/>
  <c r="N134" i="108"/>
  <c r="N35" i="108"/>
  <c r="N35" i="135" s="1"/>
  <c r="N30" i="108"/>
  <c r="N30" i="135" s="1"/>
  <c r="N74" i="108"/>
  <c r="N74" i="135" s="1"/>
  <c r="N76" i="108"/>
  <c r="N76" i="135" s="1"/>
  <c r="N133" i="108"/>
  <c r="N78" i="108"/>
  <c r="N78" i="135" s="1"/>
  <c r="N56" i="108"/>
  <c r="N56" i="135" s="1"/>
  <c r="N10" i="108"/>
  <c r="N10" i="135" s="1"/>
  <c r="N86" i="108"/>
  <c r="N86" i="135" s="1"/>
  <c r="N24" i="108"/>
  <c r="N24" i="135" s="1"/>
  <c r="N43" i="108"/>
  <c r="N43" i="135" s="1"/>
  <c r="N119" i="108"/>
  <c r="N114" i="108"/>
  <c r="N45" i="108"/>
  <c r="N45" i="135" s="1"/>
  <c r="N131" i="108"/>
  <c r="N97" i="108"/>
  <c r="N97" i="135" s="1"/>
  <c r="N98" i="108"/>
  <c r="N98" i="135" s="1"/>
  <c r="N101" i="108"/>
  <c r="N101" i="135" s="1"/>
  <c r="N3" i="108"/>
  <c r="N3" i="135" s="1"/>
  <c r="N113" i="108"/>
  <c r="N52" i="108"/>
  <c r="N52" i="135" s="1"/>
  <c r="N46" i="108"/>
  <c r="N46" i="135" s="1"/>
  <c r="B2" i="108"/>
  <c r="B2" i="135" s="1"/>
  <c r="B3" i="108"/>
  <c r="B3" i="135" s="1"/>
  <c r="B102" i="108"/>
  <c r="B131" i="108"/>
  <c r="H111" i="108"/>
  <c r="H13" i="108"/>
  <c r="H13" i="135" s="1"/>
  <c r="H14" i="108"/>
  <c r="H14" i="135" s="1"/>
  <c r="H82" i="108"/>
  <c r="H82" i="135" s="1"/>
  <c r="H98" i="108"/>
  <c r="H98" i="135" s="1"/>
  <c r="H46" i="108"/>
  <c r="H46" i="135" s="1"/>
  <c r="H87" i="108"/>
  <c r="H87" i="135" s="1"/>
  <c r="H5" i="108"/>
  <c r="H5" i="135" s="1"/>
  <c r="H43" i="108"/>
  <c r="H43" i="135" s="1"/>
  <c r="H92" i="108"/>
  <c r="H92" i="135" s="1"/>
  <c r="H49" i="108"/>
  <c r="H49" i="135" s="1"/>
  <c r="H25" i="108"/>
  <c r="H25" i="135" s="1"/>
  <c r="H80" i="108"/>
  <c r="H80" i="135" s="1"/>
  <c r="H20" i="108"/>
  <c r="H20" i="135" s="1"/>
  <c r="H39" i="108"/>
  <c r="H39" i="135" s="1"/>
  <c r="H79" i="108"/>
  <c r="H79" i="135" s="1"/>
  <c r="H81" i="108"/>
  <c r="H81" i="135" s="1"/>
  <c r="H41" i="108"/>
  <c r="H41" i="135" s="1"/>
  <c r="H86" i="108"/>
  <c r="H86" i="135" s="1"/>
  <c r="H6" i="108"/>
  <c r="H6" i="135" s="1"/>
  <c r="H57" i="108"/>
  <c r="H57" i="135" s="1"/>
  <c r="H113" i="108"/>
  <c r="H11" i="108"/>
  <c r="H11" i="135" s="1"/>
  <c r="H16" i="108"/>
  <c r="H16" i="135" s="1"/>
  <c r="H135" i="108"/>
  <c r="H48" i="108"/>
  <c r="H48" i="135" s="1"/>
  <c r="H103" i="108"/>
  <c r="H117" i="108"/>
  <c r="H108" i="108"/>
  <c r="H22" i="108"/>
  <c r="H22" i="135" s="1"/>
  <c r="H124" i="108"/>
  <c r="H75" i="108"/>
  <c r="H75" i="135" s="1"/>
  <c r="H9" i="108"/>
  <c r="H9" i="135" s="1"/>
  <c r="H76" i="108"/>
  <c r="H76" i="135" s="1"/>
  <c r="B74" i="108"/>
  <c r="B74" i="135" s="1"/>
  <c r="B34" i="108"/>
  <c r="B34" i="135" s="1"/>
  <c r="B110" i="108"/>
  <c r="B17" i="108"/>
  <c r="B17" i="135" s="1"/>
  <c r="B51" i="108"/>
  <c r="B51" i="135" s="1"/>
  <c r="B22" i="108"/>
  <c r="B22" i="135" s="1"/>
  <c r="B29" i="108"/>
  <c r="B29" i="135" s="1"/>
  <c r="B123" i="108"/>
  <c r="L89" i="108"/>
  <c r="L89" i="135" s="1"/>
  <c r="L43" i="108"/>
  <c r="L43" i="135" s="1"/>
  <c r="L23" i="108"/>
  <c r="L23" i="135" s="1"/>
  <c r="L35" i="108"/>
  <c r="L35" i="135" s="1"/>
  <c r="L83" i="108"/>
  <c r="L83" i="135" s="1"/>
  <c r="L116" i="108"/>
  <c r="L64" i="108"/>
  <c r="L64" i="135" s="1"/>
  <c r="L60" i="108"/>
  <c r="L60" i="135" s="1"/>
  <c r="L48" i="108"/>
  <c r="L48" i="135" s="1"/>
  <c r="L135" i="108"/>
  <c r="L127" i="108"/>
  <c r="L28" i="108"/>
  <c r="L28" i="135" s="1"/>
  <c r="L52" i="108"/>
  <c r="L52" i="135" s="1"/>
  <c r="L81" i="108"/>
  <c r="L81" i="135" s="1"/>
  <c r="L108" i="108"/>
  <c r="L87" i="108"/>
  <c r="L87" i="135" s="1"/>
  <c r="L95" i="108"/>
  <c r="L95" i="135" s="1"/>
  <c r="L107" i="108"/>
  <c r="L6" i="108"/>
  <c r="L6" i="135" s="1"/>
  <c r="L62" i="108"/>
  <c r="L62" i="135" s="1"/>
  <c r="L92" i="108"/>
  <c r="L92" i="135" s="1"/>
  <c r="L117" i="108"/>
  <c r="L130" i="108"/>
  <c r="L17" i="108"/>
  <c r="L17" i="135" s="1"/>
  <c r="L122" i="108"/>
  <c r="L68" i="108"/>
  <c r="L68" i="135" s="1"/>
  <c r="L102" i="108"/>
  <c r="L55" i="108"/>
  <c r="L55" i="135" s="1"/>
  <c r="L36" i="108"/>
  <c r="L36" i="135" s="1"/>
  <c r="L27" i="108"/>
  <c r="L27" i="135" s="1"/>
  <c r="L31" i="108"/>
  <c r="L31" i="135" s="1"/>
  <c r="L77" i="108"/>
  <c r="L77" i="135" s="1"/>
  <c r="B130" i="108"/>
  <c r="B36" i="108"/>
  <c r="B36" i="135" s="1"/>
  <c r="D97" i="108"/>
  <c r="D97" i="135" s="1"/>
  <c r="D10" i="108"/>
  <c r="D10" i="135" s="1"/>
  <c r="D124" i="108"/>
  <c r="D31" i="108"/>
  <c r="D31" i="135" s="1"/>
  <c r="D40" i="108"/>
  <c r="D40" i="135" s="1"/>
  <c r="D107" i="108"/>
  <c r="D75" i="108"/>
  <c r="D75" i="135" s="1"/>
  <c r="D125" i="108"/>
  <c r="D59" i="108"/>
  <c r="D59" i="135" s="1"/>
  <c r="D7" i="108"/>
  <c r="D7" i="135" s="1"/>
  <c r="D78" i="108"/>
  <c r="D78" i="135" s="1"/>
  <c r="D115" i="108"/>
  <c r="D95" i="108"/>
  <c r="D95" i="135" s="1"/>
  <c r="D9" i="108"/>
  <c r="D9" i="135" s="1"/>
  <c r="D21" i="108"/>
  <c r="D21" i="135" s="1"/>
  <c r="D66" i="108"/>
  <c r="D66" i="135" s="1"/>
  <c r="D5" i="108"/>
  <c r="D5" i="135" s="1"/>
  <c r="D13" i="108"/>
  <c r="D13" i="135" s="1"/>
  <c r="D38" i="108"/>
  <c r="D38" i="135" s="1"/>
  <c r="D113" i="108"/>
  <c r="D12" i="108"/>
  <c r="D12" i="135" s="1"/>
  <c r="D85" i="108"/>
  <c r="D85" i="135" s="1"/>
  <c r="D37" i="108"/>
  <c r="D37" i="135" s="1"/>
  <c r="D80" i="108"/>
  <c r="D80" i="135" s="1"/>
  <c r="D47" i="108"/>
  <c r="D47" i="135" s="1"/>
  <c r="D109" i="108"/>
  <c r="D56" i="108"/>
  <c r="D56" i="135" s="1"/>
  <c r="D29" i="108"/>
  <c r="D29" i="135" s="1"/>
  <c r="D22" i="108"/>
  <c r="D22" i="135" s="1"/>
  <c r="D70" i="108"/>
  <c r="D70" i="135" s="1"/>
  <c r="D121" i="108"/>
  <c r="D45" i="108"/>
  <c r="D45" i="135" s="1"/>
  <c r="D53" i="108"/>
  <c r="D53" i="135" s="1"/>
  <c r="D57" i="108"/>
  <c r="D57" i="135" s="1"/>
  <c r="B114" i="108"/>
  <c r="B96" i="108"/>
  <c r="B96" i="135" s="1"/>
  <c r="B12" i="108"/>
  <c r="B12" i="135" s="1"/>
  <c r="B109" i="108"/>
  <c r="B43" i="108"/>
  <c r="B43" i="135" s="1"/>
  <c r="B67" i="108"/>
  <c r="B67" i="135" s="1"/>
  <c r="B97" i="108"/>
  <c r="B97" i="135" s="1"/>
  <c r="B79" i="108"/>
  <c r="B79" i="135" s="1"/>
  <c r="F135" i="108"/>
  <c r="F35" i="108"/>
  <c r="F35" i="135" s="1"/>
  <c r="F32" i="108"/>
  <c r="F32" i="135" s="1"/>
  <c r="F108" i="108"/>
  <c r="F120" i="108"/>
  <c r="F127" i="108"/>
  <c r="F111" i="108"/>
  <c r="F93" i="108"/>
  <c r="F93" i="135" s="1"/>
  <c r="F56" i="108"/>
  <c r="F56" i="135" s="1"/>
  <c r="F40" i="108"/>
  <c r="F40" i="135" s="1"/>
  <c r="F37" i="108"/>
  <c r="F37" i="135" s="1"/>
  <c r="F19" i="108"/>
  <c r="F19" i="135" s="1"/>
  <c r="F20" i="108"/>
  <c r="F20" i="135" s="1"/>
  <c r="F132" i="108"/>
  <c r="F10" i="108"/>
  <c r="F10" i="135" s="1"/>
  <c r="F95" i="108"/>
  <c r="F95" i="135" s="1"/>
  <c r="F22" i="108"/>
  <c r="F22" i="135" s="1"/>
  <c r="F131" i="108"/>
  <c r="F44" i="108"/>
  <c r="F44" i="135" s="1"/>
  <c r="F50" i="108"/>
  <c r="F50" i="135" s="1"/>
  <c r="F101" i="108"/>
  <c r="F101" i="135" s="1"/>
  <c r="F110" i="108"/>
  <c r="F17" i="108"/>
  <c r="F17" i="135" s="1"/>
  <c r="F76" i="108"/>
  <c r="F76" i="135" s="1"/>
  <c r="F109" i="108"/>
  <c r="F67" i="108"/>
  <c r="F67" i="135" s="1"/>
  <c r="F46" i="108"/>
  <c r="F46" i="135" s="1"/>
  <c r="F18" i="108"/>
  <c r="F18" i="135" s="1"/>
  <c r="F64" i="108"/>
  <c r="F64" i="135" s="1"/>
  <c r="F90" i="108"/>
  <c r="F90" i="135" s="1"/>
  <c r="F126" i="108"/>
  <c r="F117" i="108"/>
  <c r="F124" i="108"/>
  <c r="F83" i="108"/>
  <c r="F83" i="135" s="1"/>
  <c r="J72" i="108"/>
  <c r="J72" i="135" s="1"/>
  <c r="J43" i="108"/>
  <c r="J43" i="135" s="1"/>
  <c r="J36" i="108"/>
  <c r="J36" i="135" s="1"/>
  <c r="J112" i="108"/>
  <c r="J56" i="108"/>
  <c r="J56" i="135" s="1"/>
  <c r="J63" i="108"/>
  <c r="J63" i="135" s="1"/>
  <c r="J70" i="108"/>
  <c r="J70" i="135" s="1"/>
  <c r="J61" i="108"/>
  <c r="J61" i="135" s="1"/>
  <c r="J51" i="108"/>
  <c r="J51" i="135" s="1"/>
  <c r="J118" i="108"/>
  <c r="J41" i="108"/>
  <c r="J41" i="135" s="1"/>
  <c r="J101" i="108"/>
  <c r="J101" i="135" s="1"/>
  <c r="J12" i="108"/>
  <c r="J12" i="135" s="1"/>
  <c r="J6" i="108"/>
  <c r="J6" i="135" s="1"/>
  <c r="J100" i="108"/>
  <c r="J100" i="135" s="1"/>
  <c r="J89" i="108"/>
  <c r="J89" i="135" s="1"/>
  <c r="J53" i="108"/>
  <c r="J53" i="135" s="1"/>
  <c r="J40" i="108"/>
  <c r="J40" i="135" s="1"/>
  <c r="J65" i="108"/>
  <c r="J65" i="135" s="1"/>
  <c r="J58" i="108"/>
  <c r="J58" i="135" s="1"/>
  <c r="J111" i="108"/>
  <c r="J25" i="108"/>
  <c r="J25" i="135" s="1"/>
  <c r="J52" i="108"/>
  <c r="J52" i="135" s="1"/>
  <c r="J62" i="108"/>
  <c r="J62" i="135" s="1"/>
  <c r="J107" i="108"/>
  <c r="J82" i="108"/>
  <c r="J82" i="135" s="1"/>
  <c r="J109" i="108"/>
  <c r="J87" i="108"/>
  <c r="J87" i="135" s="1"/>
  <c r="J132" i="108"/>
  <c r="J99" i="108"/>
  <c r="J99" i="135" s="1"/>
  <c r="J91" i="108"/>
  <c r="J91" i="135" s="1"/>
  <c r="J110" i="108"/>
  <c r="J103" i="108"/>
  <c r="B55" i="108"/>
  <c r="B55" i="135" s="1"/>
  <c r="B115" i="108"/>
  <c r="B28" i="108"/>
  <c r="B28" i="135" s="1"/>
  <c r="B92" i="108"/>
  <c r="B92" i="135" s="1"/>
  <c r="B127" i="108"/>
  <c r="B75" i="108"/>
  <c r="B75" i="135" s="1"/>
  <c r="B136" i="108"/>
  <c r="B80" i="108"/>
  <c r="B80" i="135" s="1"/>
  <c r="B84" i="108"/>
  <c r="B84" i="135" s="1"/>
  <c r="B90" i="108"/>
  <c r="B90" i="135" s="1"/>
  <c r="B37" i="108"/>
  <c r="B37" i="135" s="1"/>
  <c r="N70" i="108"/>
  <c r="N70" i="135" s="1"/>
  <c r="N4" i="108"/>
  <c r="N4" i="135" s="1"/>
  <c r="N36" i="108"/>
  <c r="N36" i="135" s="1"/>
  <c r="N89" i="108"/>
  <c r="N89" i="135" s="1"/>
  <c r="N87" i="108"/>
  <c r="N87" i="135" s="1"/>
  <c r="N49" i="108"/>
  <c r="N49" i="135" s="1"/>
  <c r="N80" i="108"/>
  <c r="N80" i="135" s="1"/>
  <c r="N28" i="108"/>
  <c r="N28" i="135" s="1"/>
  <c r="N136" i="108"/>
  <c r="N132" i="108"/>
  <c r="N18" i="108"/>
  <c r="N18" i="135" s="1"/>
  <c r="N124" i="108"/>
  <c r="N110" i="108"/>
  <c r="N77" i="108"/>
  <c r="N77" i="135" s="1"/>
  <c r="N117" i="108"/>
  <c r="N27" i="108"/>
  <c r="N27" i="135" s="1"/>
  <c r="N81" i="108"/>
  <c r="N81" i="135" s="1"/>
  <c r="N59" i="108"/>
  <c r="N59" i="135" s="1"/>
  <c r="N73" i="108"/>
  <c r="N73" i="135" s="1"/>
  <c r="N23" i="108"/>
  <c r="N23" i="135" s="1"/>
  <c r="N51" i="108"/>
  <c r="N51" i="135" s="1"/>
  <c r="N50" i="108"/>
  <c r="N50" i="135" s="1"/>
  <c r="N48" i="108"/>
  <c r="N48" i="135" s="1"/>
  <c r="N16" i="108"/>
  <c r="N16" i="135" s="1"/>
  <c r="N21" i="108"/>
  <c r="N21" i="135" s="1"/>
  <c r="N25" i="108"/>
  <c r="N25" i="135" s="1"/>
  <c r="N72" i="108"/>
  <c r="N72" i="135" s="1"/>
  <c r="N85" i="108"/>
  <c r="N85" i="135" s="1"/>
  <c r="N130" i="108"/>
  <c r="N92" i="108"/>
  <c r="N92" i="135" s="1"/>
  <c r="N61" i="108"/>
  <c r="N61" i="135" s="1"/>
  <c r="N107" i="108"/>
  <c r="N120" i="108"/>
  <c r="B63" i="108"/>
  <c r="B63" i="135" s="1"/>
  <c r="B93" i="108"/>
  <c r="B93" i="135" s="1"/>
  <c r="H100" i="108"/>
  <c r="H100" i="135" s="1"/>
  <c r="H123" i="108"/>
  <c r="H131" i="108"/>
  <c r="H30" i="108"/>
  <c r="H30" i="135" s="1"/>
  <c r="H106" i="108"/>
  <c r="H65" i="108"/>
  <c r="H65" i="135" s="1"/>
  <c r="H67" i="108"/>
  <c r="H67" i="135" s="1"/>
  <c r="H19" i="108"/>
  <c r="H19" i="135" s="1"/>
  <c r="H47" i="108"/>
  <c r="H47" i="135" s="1"/>
  <c r="H33" i="108"/>
  <c r="H33" i="135" s="1"/>
  <c r="H128" i="108"/>
  <c r="H35" i="108"/>
  <c r="H35" i="135" s="1"/>
  <c r="H74" i="108"/>
  <c r="H74" i="135" s="1"/>
  <c r="H15" i="108"/>
  <c r="H15" i="135" s="1"/>
  <c r="H24" i="108"/>
  <c r="H24" i="135" s="1"/>
  <c r="H58" i="108"/>
  <c r="H58" i="135" s="1"/>
  <c r="H66" i="108"/>
  <c r="H66" i="135" s="1"/>
  <c r="H51" i="108"/>
  <c r="H51" i="135" s="1"/>
  <c r="H93" i="108"/>
  <c r="H93" i="135" s="1"/>
  <c r="H89" i="108"/>
  <c r="H89" i="135" s="1"/>
  <c r="H18" i="108"/>
  <c r="H18" i="135" s="1"/>
  <c r="H118" i="108"/>
  <c r="H52" i="108"/>
  <c r="H52" i="135" s="1"/>
  <c r="H94" i="108"/>
  <c r="H94" i="135" s="1"/>
  <c r="H126" i="108"/>
  <c r="H42" i="108"/>
  <c r="H42" i="135" s="1"/>
  <c r="H134" i="108"/>
  <c r="H60" i="108"/>
  <c r="H60" i="135" s="1"/>
  <c r="H84" i="108"/>
  <c r="H84" i="135" s="1"/>
  <c r="H38" i="108"/>
  <c r="H38" i="135" s="1"/>
  <c r="H21" i="108"/>
  <c r="H21" i="135" s="1"/>
  <c r="H107" i="108"/>
  <c r="B58" i="108"/>
  <c r="B58" i="135" s="1"/>
  <c r="B48" i="108"/>
  <c r="B48" i="135" s="1"/>
  <c r="B24" i="108"/>
  <c r="B24" i="135" s="1"/>
  <c r="B76" i="108"/>
  <c r="B76" i="135" s="1"/>
  <c r="B10" i="108"/>
  <c r="B10" i="135" s="1"/>
  <c r="B112" i="108"/>
  <c r="B61" i="108"/>
  <c r="B61" i="135" s="1"/>
  <c r="B105" i="108"/>
  <c r="B124" i="108"/>
  <c r="L101" i="108"/>
  <c r="L101" i="135" s="1"/>
  <c r="L69" i="108"/>
  <c r="L69" i="135" s="1"/>
  <c r="L37" i="108"/>
  <c r="L37" i="135" s="1"/>
  <c r="L74" i="108"/>
  <c r="L74" i="135" s="1"/>
  <c r="L21" i="108"/>
  <c r="L21" i="135" s="1"/>
  <c r="L59" i="108"/>
  <c r="L59" i="135" s="1"/>
  <c r="L49" i="108"/>
  <c r="L49" i="135" s="1"/>
  <c r="L20" i="108"/>
  <c r="L20" i="135" s="1"/>
  <c r="L86" i="108"/>
  <c r="L86" i="135" s="1"/>
  <c r="L114" i="108"/>
  <c r="L38" i="108"/>
  <c r="L38" i="135" s="1"/>
  <c r="L34" i="108"/>
  <c r="L34" i="135" s="1"/>
  <c r="L16" i="108"/>
  <c r="L16" i="135" s="1"/>
  <c r="L136" i="108"/>
  <c r="L56" i="108"/>
  <c r="L56" i="135" s="1"/>
  <c r="L115" i="108"/>
  <c r="L98" i="108"/>
  <c r="L98" i="135" s="1"/>
  <c r="L19" i="108"/>
  <c r="L19" i="135" s="1"/>
  <c r="L33" i="108"/>
  <c r="L33" i="135" s="1"/>
  <c r="L53" i="108"/>
  <c r="L53" i="135" s="1"/>
  <c r="L100" i="108"/>
  <c r="L100" i="135" s="1"/>
  <c r="L96" i="108"/>
  <c r="L96" i="135" s="1"/>
  <c r="L46" i="108"/>
  <c r="L46" i="135" s="1"/>
  <c r="L124" i="108"/>
  <c r="L93" i="108"/>
  <c r="L93" i="135" s="1"/>
  <c r="L85" i="108"/>
  <c r="L85" i="135" s="1"/>
  <c r="L71" i="108"/>
  <c r="L71" i="135" s="1"/>
  <c r="L42" i="108"/>
  <c r="L42" i="135" s="1"/>
  <c r="L105" i="108"/>
  <c r="L109" i="108"/>
  <c r="L39" i="108"/>
  <c r="L39" i="135" s="1"/>
  <c r="B9" i="108"/>
  <c r="B9" i="135" s="1"/>
  <c r="B21" i="108"/>
  <c r="B21" i="135" s="1"/>
  <c r="D64" i="108"/>
  <c r="D64" i="135" s="1"/>
  <c r="D88" i="108"/>
  <c r="D88" i="135" s="1"/>
  <c r="D86" i="108"/>
  <c r="D86" i="135" s="1"/>
  <c r="D89" i="108"/>
  <c r="D89" i="135" s="1"/>
  <c r="D68" i="108"/>
  <c r="D68" i="135" s="1"/>
  <c r="D98" i="108"/>
  <c r="D98" i="135" s="1"/>
  <c r="D11" i="108"/>
  <c r="D11" i="135" s="1"/>
  <c r="D15" i="108"/>
  <c r="D15" i="135" s="1"/>
  <c r="D72" i="108"/>
  <c r="D72" i="135" s="1"/>
  <c r="D52" i="108"/>
  <c r="D52" i="135" s="1"/>
  <c r="D92" i="108"/>
  <c r="D92" i="135" s="1"/>
  <c r="D49" i="108"/>
  <c r="D49" i="135" s="1"/>
  <c r="D112" i="108"/>
  <c r="D129" i="108"/>
  <c r="D8" i="108"/>
  <c r="D8" i="135" s="1"/>
  <c r="D136" i="108"/>
  <c r="D50" i="108"/>
  <c r="D50" i="135" s="1"/>
  <c r="D27" i="108"/>
  <c r="D27" i="135" s="1"/>
  <c r="D127" i="108"/>
  <c r="D111" i="108"/>
  <c r="D19" i="108"/>
  <c r="D19" i="135" s="1"/>
  <c r="D94" i="108"/>
  <c r="D94" i="135" s="1"/>
  <c r="D46" i="108"/>
  <c r="D46" i="135" s="1"/>
  <c r="D3" i="108"/>
  <c r="D3" i="135" s="1"/>
  <c r="D102" i="108"/>
  <c r="D25" i="108"/>
  <c r="D25" i="135" s="1"/>
  <c r="D131" i="108"/>
  <c r="D24" i="108"/>
  <c r="D24" i="135" s="1"/>
  <c r="D81" i="108"/>
  <c r="D81" i="135" s="1"/>
  <c r="D84" i="108"/>
  <c r="D84" i="135" s="1"/>
  <c r="D105" i="108"/>
  <c r="D54" i="108"/>
  <c r="D54" i="135" s="1"/>
  <c r="D62" i="108"/>
  <c r="D62" i="135" s="1"/>
  <c r="B73" i="108"/>
  <c r="B73" i="135" s="1"/>
  <c r="B69" i="108"/>
  <c r="B69" i="135" s="1"/>
  <c r="B33" i="108"/>
  <c r="B33" i="135" s="1"/>
  <c r="B16" i="108"/>
  <c r="B16" i="135" s="1"/>
  <c r="B132" i="108"/>
  <c r="B32" i="108"/>
  <c r="B32" i="135" s="1"/>
  <c r="B26" i="108"/>
  <c r="B26" i="135" s="1"/>
  <c r="B40" i="108"/>
  <c r="B40" i="135" s="1"/>
  <c r="F123" i="108"/>
  <c r="F55" i="108"/>
  <c r="F55" i="135" s="1"/>
  <c r="F85" i="108"/>
  <c r="F85" i="135" s="1"/>
  <c r="F16" i="108"/>
  <c r="F16" i="135" s="1"/>
  <c r="F118" i="108"/>
  <c r="F11" i="108"/>
  <c r="F11" i="135" s="1"/>
  <c r="F103" i="108"/>
  <c r="F86" i="108"/>
  <c r="F86" i="135" s="1"/>
  <c r="F15" i="108"/>
  <c r="F15" i="135" s="1"/>
  <c r="F59" i="108"/>
  <c r="F59" i="135" s="1"/>
  <c r="F113" i="108"/>
  <c r="F43" i="108"/>
  <c r="F43" i="135" s="1"/>
  <c r="F33" i="108"/>
  <c r="F33" i="135" s="1"/>
  <c r="F77" i="108"/>
  <c r="F77" i="135" s="1"/>
  <c r="F115" i="108"/>
  <c r="F72" i="108"/>
  <c r="F72" i="135" s="1"/>
  <c r="F92" i="108"/>
  <c r="F92" i="135" s="1"/>
  <c r="F4" i="108"/>
  <c r="F4" i="135" s="1"/>
  <c r="F9" i="108"/>
  <c r="F9" i="135" s="1"/>
  <c r="F8" i="108"/>
  <c r="F8" i="135" s="1"/>
  <c r="F78" i="108"/>
  <c r="F78" i="135" s="1"/>
  <c r="F47" i="108"/>
  <c r="F47" i="135" s="1"/>
  <c r="F39" i="108"/>
  <c r="F39" i="135" s="1"/>
  <c r="F51" i="108"/>
  <c r="F51" i="135" s="1"/>
  <c r="F97" i="108"/>
  <c r="F97" i="135" s="1"/>
  <c r="F23" i="108"/>
  <c r="F23" i="135" s="1"/>
  <c r="F80" i="108"/>
  <c r="F80" i="135" s="1"/>
  <c r="F114" i="108"/>
  <c r="F133" i="108"/>
  <c r="F34" i="108"/>
  <c r="F34" i="135" s="1"/>
  <c r="F87" i="108"/>
  <c r="F87" i="135" s="1"/>
  <c r="F122" i="108"/>
  <c r="J106" i="108"/>
  <c r="J121" i="108"/>
  <c r="J97" i="108"/>
  <c r="J97" i="135" s="1"/>
  <c r="J94" i="108"/>
  <c r="J94" i="135" s="1"/>
  <c r="J46" i="108"/>
  <c r="J46" i="135" s="1"/>
  <c r="J2" i="108"/>
  <c r="J2" i="135" s="1"/>
  <c r="J122" i="108"/>
  <c r="J123" i="108"/>
  <c r="J134" i="108"/>
  <c r="J128" i="108"/>
  <c r="J79" i="108"/>
  <c r="J79" i="135" s="1"/>
  <c r="J86" i="108"/>
  <c r="J86" i="135" s="1"/>
  <c r="J37" i="108"/>
  <c r="J37" i="135" s="1"/>
  <c r="J48" i="108"/>
  <c r="J48" i="135" s="1"/>
  <c r="J66" i="108"/>
  <c r="J66" i="135" s="1"/>
  <c r="J49" i="108"/>
  <c r="J49" i="135" s="1"/>
  <c r="J19" i="108"/>
  <c r="J19" i="135" s="1"/>
  <c r="J117" i="108"/>
  <c r="J76" i="108"/>
  <c r="J76" i="135" s="1"/>
  <c r="J124" i="108"/>
  <c r="J22" i="108"/>
  <c r="J22" i="135" s="1"/>
  <c r="J90" i="108"/>
  <c r="J90" i="135" s="1"/>
  <c r="J95" i="108"/>
  <c r="J95" i="135" s="1"/>
  <c r="J129" i="108"/>
  <c r="J93" i="108"/>
  <c r="J93" i="135" s="1"/>
  <c r="J83" i="108"/>
  <c r="J83" i="135" s="1"/>
  <c r="J5" i="108"/>
  <c r="J5" i="135" s="1"/>
  <c r="J73" i="108"/>
  <c r="J73" i="135" s="1"/>
  <c r="J15" i="108"/>
  <c r="J15" i="135" s="1"/>
  <c r="J77" i="108"/>
  <c r="J77" i="135" s="1"/>
  <c r="J35" i="108"/>
  <c r="J35" i="135" s="1"/>
  <c r="J23" i="108"/>
  <c r="J23" i="135" s="1"/>
  <c r="J74" i="108"/>
  <c r="J74" i="135" s="1"/>
  <c r="B125" i="108"/>
  <c r="B108" i="108"/>
</calcChain>
</file>

<file path=xl/sharedStrings.xml><?xml version="1.0" encoding="utf-8"?>
<sst xmlns="http://schemas.openxmlformats.org/spreadsheetml/2006/main" count="1919" uniqueCount="297">
  <si>
    <t>Homework</t>
  </si>
  <si>
    <t>Dates</t>
  </si>
  <si>
    <t>Notices</t>
  </si>
  <si>
    <t>Equipment</t>
  </si>
  <si>
    <t>Timetable</t>
  </si>
  <si>
    <t>Lesson plan</t>
  </si>
  <si>
    <t>H/W</t>
  </si>
  <si>
    <t>Monday 1st Nov</t>
  </si>
  <si>
    <t>Tuesday 2nd Nov</t>
  </si>
  <si>
    <t>Wednesday 3rd Nov</t>
  </si>
  <si>
    <t xml:space="preserve">Thursday 4th Nov </t>
  </si>
  <si>
    <t>Friday 5th Nov</t>
  </si>
  <si>
    <t>Monday 8th Nov</t>
  </si>
  <si>
    <t>Tuesday 9th Nov</t>
  </si>
  <si>
    <t>Wednesday 10th Nov</t>
  </si>
  <si>
    <t xml:space="preserve">Thursday 11th Nov </t>
  </si>
  <si>
    <t>Friday 12th Nov</t>
  </si>
  <si>
    <t>Monday 15th Nov</t>
  </si>
  <si>
    <t>Tuesday 16th Nov</t>
  </si>
  <si>
    <t>Wednesday 17th Nov</t>
  </si>
  <si>
    <t xml:space="preserve">Thursday 18th Nov </t>
  </si>
  <si>
    <t>Friday 19th Nov</t>
  </si>
  <si>
    <t>Monday 22nd Nov</t>
  </si>
  <si>
    <t>Tuesday 23rd Nov</t>
  </si>
  <si>
    <t>Wednesday 24th Nov</t>
  </si>
  <si>
    <t xml:space="preserve">Thursday 25th Nov </t>
  </si>
  <si>
    <t>Friday 26th Nov</t>
  </si>
  <si>
    <t>Monday 29th Nov</t>
  </si>
  <si>
    <t>Tuesday 30th Nov</t>
  </si>
  <si>
    <t>Wednesday 1st Dec</t>
  </si>
  <si>
    <t>Thursday 2nd Dec</t>
  </si>
  <si>
    <t>Friday 3rd Dec</t>
  </si>
  <si>
    <t>Monday 6th Dec</t>
  </si>
  <si>
    <t>Tuesday 7th Dec</t>
  </si>
  <si>
    <t>Wednesday 8th Dec</t>
  </si>
  <si>
    <t>Thursday 9th Dec</t>
  </si>
  <si>
    <t>Friday 10th Dec</t>
  </si>
  <si>
    <t>Monday 13th Dec</t>
  </si>
  <si>
    <t>Tuesday 14th Dec</t>
  </si>
  <si>
    <t>Wednesday 15th Dec</t>
  </si>
  <si>
    <t>Thursday 16th Dec</t>
  </si>
  <si>
    <t>Friday 17th Dec</t>
  </si>
  <si>
    <t>Time</t>
  </si>
  <si>
    <t>Activity</t>
  </si>
  <si>
    <t>Detail</t>
  </si>
  <si>
    <t>(5 min)</t>
  </si>
  <si>
    <t>(10 min)</t>
  </si>
  <si>
    <t>(15 min)</t>
  </si>
  <si>
    <t>(20 min)</t>
  </si>
  <si>
    <t>(25 min)</t>
  </si>
  <si>
    <t>(30 min)</t>
  </si>
  <si>
    <t>(35 min)</t>
  </si>
  <si>
    <t>(40 min)</t>
  </si>
  <si>
    <t>(45 min)</t>
  </si>
  <si>
    <t>(50 min)</t>
  </si>
  <si>
    <t>(55 min)</t>
  </si>
  <si>
    <t>(60 min)</t>
  </si>
  <si>
    <t>Lesson no.</t>
  </si>
  <si>
    <t>Risk assessment</t>
  </si>
  <si>
    <t>Safety goggles</t>
  </si>
  <si>
    <t>Fume cupboard</t>
  </si>
  <si>
    <t>Learning Objectives</t>
  </si>
  <si>
    <t>VAK</t>
  </si>
  <si>
    <t>Differentiation</t>
  </si>
  <si>
    <t>Key words</t>
  </si>
  <si>
    <t>AFL</t>
  </si>
  <si>
    <t>V</t>
  </si>
  <si>
    <t>A</t>
  </si>
  <si>
    <t>K</t>
  </si>
  <si>
    <t>VA</t>
  </si>
  <si>
    <t>VK</t>
  </si>
  <si>
    <t>AK</t>
  </si>
  <si>
    <t>Yes</t>
  </si>
  <si>
    <t>No</t>
  </si>
  <si>
    <t>SMP</t>
  </si>
  <si>
    <t>Starter</t>
  </si>
  <si>
    <t>Plenary</t>
  </si>
  <si>
    <t>Main</t>
  </si>
  <si>
    <t>TA help</t>
  </si>
  <si>
    <t>Resources</t>
  </si>
  <si>
    <t>Week</t>
  </si>
  <si>
    <t>B</t>
  </si>
  <si>
    <t>Lesson Objectives</t>
  </si>
  <si>
    <t>Lesson Plan</t>
  </si>
  <si>
    <t>Key Words</t>
  </si>
  <si>
    <t>Risk Assessment</t>
  </si>
  <si>
    <t xml:space="preserve">Lesson </t>
  </si>
  <si>
    <t>Worksheet</t>
  </si>
  <si>
    <t>Fill in the blanks</t>
  </si>
  <si>
    <t>Crossword</t>
  </si>
  <si>
    <t>Revise</t>
  </si>
  <si>
    <t>Group1</t>
  </si>
  <si>
    <t>Group2</t>
  </si>
  <si>
    <t>Group3</t>
  </si>
  <si>
    <t>Group4</t>
  </si>
  <si>
    <t>Group5</t>
  </si>
  <si>
    <t>Group6</t>
  </si>
  <si>
    <t>Group7</t>
  </si>
  <si>
    <t>Monday A</t>
  </si>
  <si>
    <t>Tuesday A</t>
  </si>
  <si>
    <t>Wednesday A</t>
  </si>
  <si>
    <t>Thursday A</t>
  </si>
  <si>
    <t>Friday A</t>
  </si>
  <si>
    <t>Monday B</t>
  </si>
  <si>
    <t>Tuesday B</t>
  </si>
  <si>
    <t>Wednesday B</t>
  </si>
  <si>
    <t>Thursday B</t>
  </si>
  <si>
    <t>Friday B</t>
  </si>
  <si>
    <t>Group</t>
  </si>
  <si>
    <t>Lesson Title</t>
  </si>
  <si>
    <t>Higher</t>
  </si>
  <si>
    <t>C/W</t>
  </si>
  <si>
    <t>Compare cf NME</t>
  </si>
  <si>
    <t>Higher2</t>
  </si>
  <si>
    <t>SA</t>
  </si>
  <si>
    <t>Foundation</t>
  </si>
  <si>
    <t>U</t>
  </si>
  <si>
    <t>Compare cf Target</t>
  </si>
  <si>
    <t>Foundation2</t>
  </si>
  <si>
    <t>SA+</t>
  </si>
  <si>
    <t>Level</t>
  </si>
  <si>
    <t>G</t>
  </si>
  <si>
    <t>Level2</t>
  </si>
  <si>
    <t>F</t>
  </si>
  <si>
    <t>E</t>
  </si>
  <si>
    <t>D</t>
  </si>
  <si>
    <t>C</t>
  </si>
  <si>
    <t>N</t>
  </si>
  <si>
    <t>2c</t>
  </si>
  <si>
    <t>2b</t>
  </si>
  <si>
    <t>2a</t>
  </si>
  <si>
    <t>3c</t>
  </si>
  <si>
    <t>3b</t>
  </si>
  <si>
    <t>3a</t>
  </si>
  <si>
    <t>4c</t>
  </si>
  <si>
    <t>4b</t>
  </si>
  <si>
    <t>4a</t>
  </si>
  <si>
    <t>5c</t>
  </si>
  <si>
    <t>5b</t>
  </si>
  <si>
    <t>5a</t>
  </si>
  <si>
    <t>6c</t>
  </si>
  <si>
    <t>6b</t>
  </si>
  <si>
    <t>6a</t>
  </si>
  <si>
    <t>7c</t>
  </si>
  <si>
    <t>7b</t>
  </si>
  <si>
    <t>7a</t>
  </si>
  <si>
    <t>Lesson</t>
  </si>
  <si>
    <t>Learning O.</t>
  </si>
  <si>
    <t>Diff</t>
  </si>
  <si>
    <t>Res</t>
  </si>
  <si>
    <t>Risk</t>
  </si>
  <si>
    <t>Plan</t>
  </si>
  <si>
    <t>Marking</t>
  </si>
  <si>
    <t>Grades :</t>
  </si>
  <si>
    <t>A+</t>
  </si>
  <si>
    <t>Monitoring</t>
  </si>
  <si>
    <t>Missing H/W penalty</t>
  </si>
  <si>
    <t>Coursework</t>
  </si>
  <si>
    <t>m</t>
  </si>
  <si>
    <t>Homework ideas</t>
  </si>
  <si>
    <t>Lesson ideas</t>
  </si>
  <si>
    <t>Name</t>
  </si>
  <si>
    <t>a</t>
  </si>
  <si>
    <t>Set/Collect H/W</t>
  </si>
  <si>
    <t>n</t>
  </si>
  <si>
    <t>s</t>
  </si>
  <si>
    <t>c</t>
  </si>
  <si>
    <t>Specification</t>
  </si>
  <si>
    <t>Learning Outcomes</t>
  </si>
  <si>
    <t xml:space="preserve">Worksheet </t>
  </si>
  <si>
    <t xml:space="preserve">Practical </t>
  </si>
  <si>
    <t>Demo</t>
  </si>
  <si>
    <t>Group work</t>
  </si>
  <si>
    <t xml:space="preserve">Powerpoint </t>
  </si>
  <si>
    <t>Peer assessment</t>
  </si>
  <si>
    <t>Test</t>
  </si>
  <si>
    <t>OHT</t>
  </si>
  <si>
    <t xml:space="preserve">Wordsearch </t>
  </si>
  <si>
    <t>Quiz</t>
  </si>
  <si>
    <t>Other categories</t>
  </si>
  <si>
    <t>Spec</t>
  </si>
  <si>
    <t>Lout</t>
  </si>
  <si>
    <t>Objectives/Outcomes</t>
  </si>
  <si>
    <t>Objectives</t>
  </si>
  <si>
    <t>Outcomes</t>
  </si>
  <si>
    <t>Other 1</t>
  </si>
  <si>
    <t>Other 2</t>
  </si>
  <si>
    <t>Other 3</t>
  </si>
  <si>
    <t>Other 4</t>
  </si>
  <si>
    <t>Other 5</t>
  </si>
  <si>
    <t>Other 6</t>
  </si>
  <si>
    <t>Other 7</t>
  </si>
  <si>
    <t>Other 8</t>
  </si>
  <si>
    <t>Other 9</t>
  </si>
  <si>
    <t>Other 10</t>
  </si>
  <si>
    <r>
      <rPr>
        <sz val="21"/>
        <color indexed="9"/>
        <rFont val="Arial"/>
        <family val="2"/>
      </rPr>
      <t>Lesson</t>
    </r>
    <r>
      <rPr>
        <b/>
        <sz val="21"/>
        <color indexed="9"/>
        <rFont val="Arial"/>
        <family val="2"/>
      </rPr>
      <t xml:space="preserve"> Title</t>
    </r>
  </si>
  <si>
    <t>8a1</t>
  </si>
  <si>
    <t>9b4</t>
  </si>
  <si>
    <t>10a2</t>
  </si>
  <si>
    <t>11b3</t>
  </si>
  <si>
    <t>7c2</t>
  </si>
  <si>
    <t>Class1</t>
  </si>
  <si>
    <t>Class2</t>
  </si>
  <si>
    <t>Class3</t>
  </si>
  <si>
    <t>Class4</t>
  </si>
  <si>
    <t>Class5</t>
  </si>
  <si>
    <t>Class6</t>
  </si>
  <si>
    <t>Class7</t>
  </si>
  <si>
    <r>
      <t xml:space="preserve">
</t>
    </r>
    <r>
      <rPr>
        <b/>
        <sz val="10"/>
        <color indexed="56"/>
        <rFont val="Arial"/>
        <family val="2"/>
      </rPr>
      <t>email :</t>
    </r>
    <r>
      <rPr>
        <b/>
        <sz val="10"/>
        <rFont val="Arial"/>
        <family val="2"/>
      </rPr>
      <t xml:space="preserve"> sales@footprints-science.co.uk
</t>
    </r>
    <r>
      <rPr>
        <b/>
        <sz val="10"/>
        <color indexed="56"/>
        <rFont val="Arial"/>
        <family val="2"/>
      </rPr>
      <t xml:space="preserve">web : </t>
    </r>
    <r>
      <rPr>
        <b/>
        <sz val="10"/>
        <rFont val="Arial"/>
        <family val="2"/>
      </rPr>
      <t xml:space="preserve">www.footprints-science.co.uk
</t>
    </r>
    <r>
      <rPr>
        <b/>
        <sz val="10"/>
        <color indexed="56"/>
        <rFont val="Arial"/>
        <family val="2"/>
      </rPr>
      <t>tel :</t>
    </r>
    <r>
      <rPr>
        <b/>
        <sz val="10"/>
        <rFont val="Arial"/>
        <family val="2"/>
      </rPr>
      <t xml:space="preserve"> 01202 650063
©  Footprints-Science
All rights reserved</t>
    </r>
  </si>
  <si>
    <t>Limestone, containing the compound calcium carbonate (CaCO3), is quarried and can be used as a building material. Limestone and its products have many uses, including slaked lime, mortar, cement, concrete and glass.
Calcium carbonate can be decomposed by heating (thermal decomposition) to make quicklime (calcium oxide) and carbon dioxide.
Quicklime (calcium oxide) reacts with water to produce slaked lime (calcium hydroxide).</t>
  </si>
  <si>
    <t>What are the uses of limestone?</t>
  </si>
  <si>
    <t>Limestone, Thermal decompostion, calcium carbonate, quicklime, slaked lime, calcium oxide</t>
  </si>
  <si>
    <t>What happens if limestone is heated strongly?</t>
  </si>
  <si>
    <t>What are quicklime and slaked lime? How can they be made?</t>
  </si>
  <si>
    <t>Recognise that limestone is a building material and state that it can also be used to make glass, cement and concrete.</t>
  </si>
  <si>
    <t>Complete a word equation for the thermal decomposition of limestone.</t>
  </si>
  <si>
    <t>Explain the process of thermal decomposition of limestone</t>
  </si>
  <si>
    <t xml:space="preserve">Quiz - </t>
  </si>
  <si>
    <t>Quick quiz on acids, alkalis and the pH scale</t>
  </si>
  <si>
    <t>Limestone chips, bunsens, tripods, gauzes, heat-proof mats, tongs, watch glasses, UI liquid, distilled water</t>
  </si>
  <si>
    <t>C1a 1.5 Limestone sheet</t>
  </si>
  <si>
    <t>Worksheet is graded from easy to harder questions.</t>
  </si>
  <si>
    <t>C1a 1.4 - Limestone and its uses worksheet, C1a 1.5a Limestone sheet</t>
  </si>
  <si>
    <t>Safety goggles must be worn. Leave the limestone and tongs to cool down on the heat proof mat after heating. The addition of water is exothermic - heat is released in the form of steam (CARE!)</t>
  </si>
  <si>
    <t xml:space="preserve">Animation - </t>
  </si>
  <si>
    <t>Use Footprints-Science animations to revise pH scale and then discuss uses of limestone</t>
  </si>
  <si>
    <t xml:space="preserve">Demo - </t>
  </si>
  <si>
    <t>Thermal decomposition of limestone</t>
  </si>
  <si>
    <t xml:space="preserve">Practical - </t>
  </si>
  <si>
    <t xml:space="preserve">Worksheet  - </t>
  </si>
  <si>
    <t>Add water to quicklime and test with UI liquid. Reward those that turn UI blue.</t>
  </si>
  <si>
    <t xml:space="preserve">Interactive whiteboard - </t>
  </si>
  <si>
    <t>Matching pairs game on key words from Footprints-Science.co.uk</t>
  </si>
  <si>
    <t xml:space="preserve">C1a 1.4 Limestone and its uses worksheet </t>
  </si>
  <si>
    <t>Rooms</t>
  </si>
  <si>
    <t>Week A</t>
  </si>
  <si>
    <t>Week B</t>
  </si>
  <si>
    <t>To be able to use the planner to plan individual lessons</t>
  </si>
  <si>
    <t xml:space="preserve">Introduction - </t>
  </si>
  <si>
    <t>Teacher Planner, Individual, Unique, Advantages, Timetable</t>
  </si>
  <si>
    <t>ICT</t>
  </si>
  <si>
    <t xml:space="preserve">Discussion - </t>
  </si>
  <si>
    <t>Lesson 1 - Introduction to the Teacher Planner</t>
  </si>
  <si>
    <t xml:space="preserve">Good - you have completed the extension task. </t>
  </si>
  <si>
    <t>Try scrolling down this sheet</t>
  </si>
  <si>
    <t xml:space="preserve">Instruction - </t>
  </si>
  <si>
    <t>Go back to Tuesday 2nd Nov Lesson 2</t>
  </si>
  <si>
    <t>e.g. Teacher Planner worksheet</t>
  </si>
  <si>
    <t xml:space="preserve">If you put 'n' next to the group it indicates </t>
  </si>
  <si>
    <t>that lesson (e.g. due to a school trip)</t>
  </si>
  <si>
    <t>that you will not be seeing that group for</t>
  </si>
  <si>
    <t>Lesson 2 - Getting used to the different tabs</t>
  </si>
  <si>
    <t>Scroll down again for more information</t>
  </si>
  <si>
    <t>Be able to navigate to different lessons/days using the Lesson and Equipment tabs.</t>
  </si>
  <si>
    <t>Recognise that equipment from the group sheet is automatically entered into the Equipment sheet.</t>
  </si>
  <si>
    <t/>
  </si>
  <si>
    <t>Cut and paste from the specification into here.</t>
  </si>
  <si>
    <t>Discussion</t>
  </si>
  <si>
    <t>Instruction</t>
  </si>
  <si>
    <t>Select the Year tab and identify this lesson. Select 'n' just to the right of the lesson. Then return to this 10a2 sheet.</t>
  </si>
  <si>
    <t xml:space="preserve">Suppose that this lesson was cancelled (e.g due to a Geography field trip). </t>
  </si>
  <si>
    <t>Be able to navigate to different lessons/days using the Lesson, Day, Week, and tabs.</t>
  </si>
  <si>
    <t>To recognise that this example planner has 7 groups, each with its own sheet.</t>
  </si>
  <si>
    <t xml:space="preserve">To show that information from lessons planned in the group sheets can be recalled by using the Lesson or Day sheets. </t>
  </si>
  <si>
    <t>(1 min)</t>
  </si>
  <si>
    <t>(2 min)</t>
  </si>
  <si>
    <t xml:space="preserve">This example planner has 7 teaching groups (7c2, 8a1, 9b4,10a2,11b3,12 and 13). Your planner would have the names of your groups (maximum of 12 groups). This is the first lesson for the group 10a2. Have a look in the 10a2 tab to see the construction of this lesson. </t>
  </si>
  <si>
    <t>Use the drop down menus at the top of the Lesson sheet to see the next lesson for 10a2 
(Tuesday 2nd Nov Lesson 4)</t>
  </si>
  <si>
    <t xml:space="preserve">Thank you for downloading this example of our Teacher Planner software. </t>
  </si>
  <si>
    <t>The planner automatically works out when you will be teaching a group from the timetable that you provide. The first column of each group sheet (containing date, lesson number and room) is automatically entered for you.</t>
  </si>
  <si>
    <t xml:space="preserve">Activity - </t>
  </si>
  <si>
    <t xml:space="preserve">The lesson content that you enter into the group sheets is recalled automatically by the other sheets. </t>
  </si>
  <si>
    <t>Try to find this lesson in the Lesson, Day, and Week sheets.</t>
  </si>
  <si>
    <t>Lesson 3 - Planning individual lessons</t>
  </si>
  <si>
    <t>Lesson 4 - Rearranging lessons</t>
  </si>
  <si>
    <t>Lesson 5 - Keeping track of equipment for practical lessons</t>
  </si>
  <si>
    <t>Lesson 6 - Homeworks and markign</t>
  </si>
  <si>
    <t>Now we will look at the lesson planning part in detail. Click on the 10a2 tab and look for the 'Lesson 3 - Planning lndividual lessons'.</t>
  </si>
  <si>
    <t>Copy and paste the relevant part of the specification from the exam board. List your objectives and outcomes. Then choose activities that will enable you to meet those objectives from the drop down menu.</t>
  </si>
  <si>
    <t>Add some detail for each activity (e.g. the name of the worksheet). Try not to add too much information here; if you need more space use the 'Other' columns on the right. These can be customised in the Lists sheet below.</t>
  </si>
  <si>
    <t>This lesson is due to take place on Monday 8th Nov Lesson 4</t>
  </si>
  <si>
    <t xml:space="preserve">Notice that this lesson will now take place on Wednesday 10th Nov. The planner has reordered the dates you will be teachiing these lessons. </t>
  </si>
  <si>
    <t>To be able to use the planner to rearrange lessons if a particular lesson is cancelled.</t>
  </si>
  <si>
    <t>Select the 10a2 tab and follow the instructions in this lesson.</t>
  </si>
  <si>
    <t>In the 10a2 sheet scroll to the right and enter 'Bunsen burners' into the Equipment column. Then select the Equipment tab and 'Bunsen burners' will now appear for this lesson. Return back to this 10a2 sheet.</t>
  </si>
  <si>
    <t>Enter 'Worksheet 15' into the Homework column.</t>
  </si>
  <si>
    <t>Animation</t>
  </si>
  <si>
    <t xml:space="preserve">Footprints-Science have developed a new, highly efficient way of lesson planning. We can produce a unique, individual teacher planner for you based on your timetable for the academic year.  </t>
  </si>
  <si>
    <t>Teacher Planner, Timetable, Individual, Unique, Advantages, Time-saving</t>
  </si>
  <si>
    <t>Lesson 7 - Example : Limestone and its uses</t>
  </si>
  <si>
    <t>Try out the planner for yourself. Please email us if you have any questions about the planner.</t>
  </si>
  <si>
    <t>The planner can help you keep track of your marking. Click on the 10a2 tab. Then look for Lesson 6</t>
  </si>
  <si>
    <t>Choose Yes from the drop down menu in the AFL column if you intend to mark this piece of work.</t>
  </si>
  <si>
    <t>Now click on the Marking tab - your homeworks and any AFL are put into this sheet automatically.</t>
  </si>
  <si>
    <t>Lesson 8  -Try it out.</t>
  </si>
  <si>
    <t>1) Press Alt and Enter to add an extra line (instead of moving to the next cell)
2) Automatic calculation can be turned off in Excel. Switch to manual and calculations will only happen when you press F9
3) The progress of any calculation can be seen in the bottom left hand corner of the spreadsheet.</t>
  </si>
  <si>
    <t xml:space="preserve">Hints and tips -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</si>
</sst>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sz val="10"/>
      <name val="Arial"/>
    </font>
    <font>
      <sz val="10"/>
      <color indexed="9"/>
      <name val="Comic Sans MS"/>
      <family val="4"/>
    </font>
    <font>
      <sz val="10"/>
      <color indexed="9"/>
      <name val="Arial"/>
      <family val="2"/>
    </font>
    <font>
      <b/>
      <sz val="22"/>
      <color indexed="9"/>
      <name val="Arial"/>
      <family val="2"/>
    </font>
    <font>
      <sz val="10"/>
      <name val="Arial"/>
      <family val="2"/>
    </font>
    <font>
      <sz val="10"/>
      <color indexed="9"/>
      <name val="Arial"/>
      <family val="2"/>
    </font>
    <font>
      <sz val="14"/>
      <name val="Arial"/>
      <family val="2"/>
    </font>
    <font>
      <sz val="14"/>
      <color indexed="12"/>
      <name val="Arial"/>
      <family val="2"/>
    </font>
    <font>
      <sz val="10"/>
      <color indexed="10"/>
      <name val="Arial"/>
      <family val="2"/>
    </font>
    <font>
      <sz val="11"/>
      <name val="Arial"/>
      <family val="2"/>
    </font>
    <font>
      <b/>
      <sz val="14"/>
      <name val="Arial"/>
      <family val="2"/>
    </font>
    <font>
      <b/>
      <sz val="11"/>
      <name val="Arial"/>
      <family val="2"/>
    </font>
    <font>
      <b/>
      <sz val="10"/>
      <name val="Arial"/>
      <family val="2"/>
    </font>
    <font>
      <b/>
      <sz val="11"/>
      <color indexed="9"/>
      <name val="Arial"/>
      <family val="2"/>
    </font>
    <font>
      <b/>
      <sz val="10"/>
      <color indexed="9"/>
      <name val="Arial"/>
      <family val="2"/>
    </font>
    <font>
      <b/>
      <sz val="20"/>
      <name val="Arial"/>
      <family val="2"/>
    </font>
    <font>
      <b/>
      <sz val="8"/>
      <name val="Arial"/>
      <family val="2"/>
    </font>
    <font>
      <b/>
      <sz val="8"/>
      <color indexed="9"/>
      <name val="Arial"/>
      <family val="2"/>
    </font>
    <font>
      <sz val="8"/>
      <name val="Arial"/>
      <family val="2"/>
    </font>
    <font>
      <sz val="8"/>
      <name val="Arial"/>
      <family val="2"/>
    </font>
    <font>
      <sz val="10"/>
      <color indexed="8"/>
      <name val="Arial"/>
      <family val="2"/>
    </font>
    <font>
      <sz val="8"/>
      <color indexed="8"/>
      <name val="Arial"/>
      <family val="2"/>
    </font>
    <font>
      <b/>
      <sz val="20"/>
      <color indexed="9"/>
      <name val="Arial"/>
      <family val="2"/>
    </font>
    <font>
      <sz val="11"/>
      <color indexed="8"/>
      <name val="Arial"/>
      <family val="2"/>
    </font>
    <font>
      <b/>
      <sz val="20"/>
      <color indexed="8"/>
      <name val="Arial"/>
      <family val="2"/>
    </font>
    <font>
      <b/>
      <sz val="11"/>
      <color indexed="8"/>
      <name val="Arial"/>
      <family val="2"/>
    </font>
    <font>
      <sz val="9"/>
      <color indexed="8"/>
      <name val="Arial"/>
      <family val="2"/>
    </font>
    <font>
      <sz val="9"/>
      <name val="Arial"/>
      <family val="2"/>
    </font>
    <font>
      <b/>
      <sz val="20"/>
      <color indexed="9"/>
      <name val="Arial"/>
      <family val="2"/>
    </font>
    <font>
      <sz val="10"/>
      <color indexed="9"/>
      <name val="Arial"/>
      <family val="2"/>
    </font>
    <font>
      <sz val="11"/>
      <color indexed="23"/>
      <name val="Arial"/>
      <family val="2"/>
    </font>
    <font>
      <sz val="9"/>
      <color indexed="23"/>
      <name val="Arial"/>
      <family val="2"/>
    </font>
    <font>
      <b/>
      <sz val="21"/>
      <color indexed="9"/>
      <name val="Arial"/>
      <family val="2"/>
    </font>
    <font>
      <b/>
      <sz val="28"/>
      <name val="Arial"/>
      <family val="2"/>
    </font>
    <font>
      <sz val="28"/>
      <name val="Arial"/>
      <family val="2"/>
    </font>
    <font>
      <b/>
      <sz val="10"/>
      <color indexed="8"/>
      <name val="Arial"/>
      <family val="2"/>
    </font>
    <font>
      <b/>
      <sz val="24"/>
      <name val="Arial"/>
      <family val="2"/>
    </font>
    <font>
      <sz val="24"/>
      <name val="Arial"/>
      <family val="2"/>
    </font>
    <font>
      <sz val="21"/>
      <color indexed="9"/>
      <name val="Arial"/>
      <family val="2"/>
    </font>
    <font>
      <b/>
      <sz val="18"/>
      <name val="Arial"/>
      <family val="2"/>
    </font>
    <font>
      <b/>
      <i/>
      <sz val="18"/>
      <name val="Arial"/>
      <family val="2"/>
    </font>
    <font>
      <b/>
      <i/>
      <sz val="14"/>
      <name val="Arial"/>
      <family val="2"/>
    </font>
    <font>
      <b/>
      <sz val="10"/>
      <color indexed="56"/>
      <name val="Arial"/>
      <family val="2"/>
    </font>
    <font>
      <b/>
      <i/>
      <sz val="19"/>
      <color indexed="26"/>
      <name val="Arial"/>
      <family val="2"/>
    </font>
    <font>
      <b/>
      <sz val="10"/>
      <color indexed="10"/>
      <name val="Arial"/>
      <family val="2"/>
    </font>
    <font>
      <sz val="11"/>
      <color theme="1"/>
      <name val="Calibri"/>
      <family val="2"/>
      <scheme val="minor"/>
    </font>
  </fonts>
  <fills count="32">
    <fill>
      <patternFill patternType="none"/>
    </fill>
    <fill>
      <patternFill patternType="gray125"/>
    </fill>
    <fill>
      <patternFill patternType="solid">
        <fgColor indexed="48"/>
        <bgColor indexed="64"/>
      </patternFill>
    </fill>
    <fill>
      <patternFill patternType="solid">
        <fgColor indexed="42"/>
        <bgColor indexed="64"/>
      </patternFill>
    </fill>
    <fill>
      <patternFill patternType="solid">
        <fgColor indexed="41"/>
        <bgColor indexed="64"/>
      </patternFill>
    </fill>
    <fill>
      <patternFill patternType="solid">
        <fgColor indexed="61"/>
        <bgColor indexed="64"/>
      </patternFill>
    </fill>
    <fill>
      <patternFill patternType="solid">
        <fgColor indexed="17"/>
        <bgColor indexed="64"/>
      </patternFill>
    </fill>
    <fill>
      <patternFill patternType="solid">
        <fgColor indexed="10"/>
        <bgColor indexed="64"/>
      </patternFill>
    </fill>
    <fill>
      <patternFill patternType="solid">
        <fgColor indexed="46"/>
        <bgColor indexed="64"/>
      </patternFill>
    </fill>
    <fill>
      <patternFill patternType="solid">
        <fgColor indexed="12"/>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29"/>
        <bgColor indexed="64"/>
      </patternFill>
    </fill>
    <fill>
      <patternFill patternType="solid">
        <fgColor indexed="20"/>
        <bgColor indexed="64"/>
      </patternFill>
    </fill>
    <fill>
      <patternFill patternType="solid">
        <fgColor indexed="53"/>
        <bgColor indexed="64"/>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indexed="33"/>
        <bgColor indexed="64"/>
      </patternFill>
    </fill>
    <fill>
      <patternFill patternType="solid">
        <fgColor indexed="44"/>
        <bgColor indexed="64"/>
      </patternFill>
    </fill>
    <fill>
      <patternFill patternType="solid">
        <fgColor indexed="45"/>
        <bgColor indexed="64"/>
      </patternFill>
    </fill>
    <fill>
      <patternFill patternType="solid">
        <fgColor indexed="19"/>
        <bgColor indexed="64"/>
      </patternFill>
    </fill>
    <fill>
      <patternFill patternType="solid">
        <fgColor indexed="36"/>
        <bgColor indexed="64"/>
      </patternFill>
    </fill>
    <fill>
      <patternFill patternType="solid">
        <fgColor indexed="50"/>
        <bgColor indexed="64"/>
      </patternFill>
    </fill>
    <fill>
      <patternFill patternType="solid">
        <fgColor indexed="47"/>
        <bgColor indexed="64"/>
      </patternFill>
    </fill>
    <fill>
      <patternFill patternType="solid">
        <fgColor indexed="60"/>
        <bgColor indexed="64"/>
      </patternFill>
    </fill>
    <fill>
      <patternFill patternType="solid">
        <fgColor indexed="18"/>
        <bgColor indexed="64"/>
      </patternFill>
    </fill>
    <fill>
      <patternFill patternType="solid">
        <fgColor indexed="14"/>
        <bgColor indexed="64"/>
      </patternFill>
    </fill>
    <fill>
      <patternFill patternType="solid">
        <fgColor indexed="62"/>
        <bgColor indexed="64"/>
      </patternFill>
    </fill>
    <fill>
      <patternFill patternType="solid">
        <fgColor indexed="21"/>
        <bgColor indexed="64"/>
      </patternFill>
    </fill>
    <fill>
      <patternFill patternType="solid">
        <fgColor rgb="FFFFCC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5" fillId="0" borderId="0"/>
    <xf numFmtId="0" fontId="46" fillId="0" borderId="0"/>
  </cellStyleXfs>
  <cellXfs count="367">
    <xf numFmtId="0" fontId="0" fillId="0" borderId="0" xfId="0"/>
    <xf numFmtId="0" fontId="0" fillId="0" borderId="0" xfId="0" applyFill="1"/>
    <xf numFmtId="0" fontId="0" fillId="0" borderId="1" xfId="0" applyBorder="1"/>
    <xf numFmtId="0" fontId="3" fillId="2" borderId="1" xfId="0" applyFont="1" applyFill="1" applyBorder="1"/>
    <xf numFmtId="0" fontId="3" fillId="2" borderId="1" xfId="0" applyFont="1"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0" fillId="0" borderId="1" xfId="0" applyFill="1" applyBorder="1" applyAlignment="1">
      <alignment horizontal="center"/>
    </xf>
    <xf numFmtId="0" fontId="0" fillId="0" borderId="1" xfId="0" applyFill="1" applyBorder="1"/>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0" borderId="1" xfId="0" applyFont="1" applyBorder="1"/>
    <xf numFmtId="0" fontId="0" fillId="0" borderId="0" xfId="0" applyAlignment="1">
      <alignment horizontal="center"/>
    </xf>
    <xf numFmtId="0" fontId="7" fillId="0" borderId="0" xfId="0" applyFont="1" applyAlignment="1">
      <alignment horizontal="center"/>
    </xf>
    <xf numFmtId="0" fontId="8" fillId="0" borderId="0" xfId="0" applyFont="1" applyAlignment="1">
      <alignment horizontal="center"/>
    </xf>
    <xf numFmtId="0" fontId="0" fillId="8" borderId="1" xfId="0" applyFill="1" applyBorder="1"/>
    <xf numFmtId="0" fontId="3" fillId="8" borderId="1" xfId="0" applyFont="1" applyFill="1" applyBorder="1"/>
    <xf numFmtId="0" fontId="6" fillId="2" borderId="1" xfId="0" applyFont="1" applyFill="1" applyBorder="1" applyAlignment="1">
      <alignment horizontal="center"/>
    </xf>
    <xf numFmtId="0" fontId="6" fillId="2" borderId="2" xfId="0" applyFont="1" applyFill="1" applyBorder="1" applyAlignment="1">
      <alignment horizontal="center"/>
    </xf>
    <xf numFmtId="0" fontId="0" fillId="0" borderId="0" xfId="0" applyBorder="1"/>
    <xf numFmtId="0" fontId="0" fillId="0" borderId="2" xfId="0" applyBorder="1" applyAlignment="1">
      <alignment horizontal="center"/>
    </xf>
    <xf numFmtId="0" fontId="0" fillId="0" borderId="1" xfId="0" applyBorder="1" applyProtection="1">
      <protection locked="0"/>
    </xf>
    <xf numFmtId="0" fontId="0" fillId="0" borderId="1" xfId="0" applyFill="1" applyBorder="1" applyProtection="1">
      <protection locked="0"/>
    </xf>
    <xf numFmtId="0" fontId="0" fillId="0" borderId="0" xfId="0" applyProtection="1">
      <protection hidden="1"/>
    </xf>
    <xf numFmtId="0" fontId="0" fillId="9" borderId="0" xfId="0" applyFill="1" applyAlignment="1">
      <alignment horizontal="center"/>
    </xf>
    <xf numFmtId="0" fontId="6" fillId="9" borderId="0" xfId="0" applyFont="1" applyFill="1" applyAlignment="1">
      <alignment horizontal="center"/>
    </xf>
    <xf numFmtId="0" fontId="9" fillId="9" borderId="0" xfId="0" applyFont="1" applyFill="1" applyAlignment="1">
      <alignment horizontal="center"/>
    </xf>
    <xf numFmtId="0" fontId="10" fillId="0" borderId="0" xfId="0" applyFont="1" applyFill="1" applyAlignment="1" applyProtection="1">
      <alignment horizontal="center" wrapText="1"/>
      <protection hidden="1"/>
    </xf>
    <xf numFmtId="0" fontId="10" fillId="0" borderId="0" xfId="0" applyFont="1" applyAlignment="1">
      <alignment horizontal="center"/>
    </xf>
    <xf numFmtId="0" fontId="10" fillId="0" borderId="0" xfId="0" applyFont="1" applyAlignment="1" applyProtection="1">
      <alignment horizontal="center"/>
      <protection hidden="1"/>
    </xf>
    <xf numFmtId="0" fontId="10" fillId="0" borderId="0" xfId="0" applyFont="1" applyFill="1" applyBorder="1" applyAlignment="1" applyProtection="1">
      <alignment horizontal="center" wrapText="1"/>
      <protection hidden="1"/>
    </xf>
    <xf numFmtId="0" fontId="5" fillId="0" borderId="1" xfId="0" applyFont="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10" borderId="1" xfId="0" applyFont="1" applyFill="1" applyBorder="1" applyAlignment="1" applyProtection="1">
      <alignment vertical="top" wrapText="1"/>
      <protection locked="0"/>
    </xf>
    <xf numFmtId="0" fontId="5" fillId="0" borderId="0" xfId="0" applyFont="1" applyAlignment="1" applyProtection="1">
      <alignment horizontal="center" vertical="top" wrapText="1"/>
      <protection hidden="1"/>
    </xf>
    <xf numFmtId="0" fontId="5" fillId="0" borderId="0" xfId="0" applyFont="1" applyAlignment="1" applyProtection="1">
      <alignment vertical="top" wrapText="1"/>
      <protection locked="0"/>
    </xf>
    <xf numFmtId="0" fontId="5" fillId="0" borderId="0" xfId="0" applyFont="1" applyAlignment="1" applyProtection="1">
      <alignment wrapText="1"/>
      <protection locked="0"/>
    </xf>
    <xf numFmtId="0" fontId="10" fillId="0" borderId="0" xfId="0" applyFont="1" applyAlignment="1" applyProtection="1">
      <protection hidden="1"/>
    </xf>
    <xf numFmtId="0" fontId="10" fillId="0" borderId="0" xfId="0" applyFont="1" applyProtection="1">
      <protection hidden="1"/>
    </xf>
    <xf numFmtId="0" fontId="10" fillId="0" borderId="0" xfId="0" applyFont="1" applyFill="1" applyProtection="1">
      <protection hidden="1"/>
    </xf>
    <xf numFmtId="0" fontId="5" fillId="0" borderId="1" xfId="0" applyFont="1" applyFill="1" applyBorder="1" applyAlignment="1" applyProtection="1">
      <alignment horizontal="left" vertical="top" wrapText="1"/>
      <protection hidden="1"/>
    </xf>
    <xf numFmtId="0" fontId="10" fillId="0" borderId="0" xfId="0" applyFont="1" applyBorder="1" applyProtection="1">
      <protection hidden="1"/>
    </xf>
    <xf numFmtId="0" fontId="10" fillId="0" borderId="0" xfId="0" applyFont="1" applyAlignment="1" applyProtection="1">
      <alignment vertical="top"/>
      <protection hidden="1"/>
    </xf>
    <xf numFmtId="0" fontId="12" fillId="0" borderId="0" xfId="0" applyFont="1" applyProtection="1">
      <protection hidden="1"/>
    </xf>
    <xf numFmtId="0" fontId="14" fillId="11" borderId="1" xfId="0" applyFont="1" applyFill="1" applyBorder="1" applyAlignment="1" applyProtection="1">
      <alignment horizontal="center" vertical="center"/>
      <protection hidden="1"/>
    </xf>
    <xf numFmtId="0" fontId="12" fillId="0" borderId="0" xfId="0" applyFont="1" applyFill="1" applyAlignment="1" applyProtection="1">
      <alignment horizontal="center" wrapText="1"/>
      <protection hidden="1"/>
    </xf>
    <xf numFmtId="0" fontId="12" fillId="0" borderId="1" xfId="0" applyFont="1" applyFill="1" applyBorder="1" applyAlignment="1" applyProtection="1">
      <alignment horizontal="center" vertical="top" wrapText="1"/>
      <protection hidden="1"/>
    </xf>
    <xf numFmtId="0" fontId="17" fillId="0" borderId="0" xfId="0" applyFont="1" applyFill="1" applyBorder="1" applyAlignment="1" applyProtection="1">
      <alignment horizontal="center" textRotation="90"/>
      <protection hidden="1"/>
    </xf>
    <xf numFmtId="0" fontId="20" fillId="12" borderId="0" xfId="0" applyFont="1" applyFill="1" applyBorder="1" applyAlignment="1">
      <alignment horizontal="center"/>
    </xf>
    <xf numFmtId="0" fontId="20" fillId="0" borderId="0" xfId="0" applyFont="1" applyBorder="1" applyAlignment="1">
      <alignment horizontal="center" wrapText="1"/>
    </xf>
    <xf numFmtId="0" fontId="20" fillId="0" borderId="0" xfId="0" applyFont="1" applyBorder="1" applyAlignment="1">
      <alignment horizontal="center"/>
    </xf>
    <xf numFmtId="0" fontId="20"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xf numFmtId="0" fontId="2" fillId="9" borderId="1" xfId="0" applyFont="1" applyFill="1" applyBorder="1" applyAlignment="1" applyProtection="1">
      <alignment horizontal="center" wrapText="1"/>
      <protection locked="0"/>
    </xf>
    <xf numFmtId="0" fontId="0" fillId="0" borderId="1" xfId="0" applyBorder="1" applyAlignment="1" applyProtection="1">
      <alignment horizontal="center"/>
      <protection locked="0"/>
    </xf>
    <xf numFmtId="0" fontId="12" fillId="0" borderId="1" xfId="0" applyFont="1" applyFill="1" applyBorder="1" applyAlignment="1" applyProtection="1">
      <alignment horizontal="center" wrapText="1"/>
      <protection hidden="1"/>
    </xf>
    <xf numFmtId="0" fontId="2" fillId="2" borderId="1" xfId="0" applyFont="1" applyFill="1" applyBorder="1" applyAlignment="1" applyProtection="1">
      <alignment horizontal="center"/>
      <protection hidden="1"/>
    </xf>
    <xf numFmtId="0" fontId="20" fillId="0" borderId="0" xfId="0" applyFont="1" applyBorder="1"/>
    <xf numFmtId="0" fontId="10" fillId="7" borderId="0" xfId="0" applyFont="1" applyFill="1" applyAlignment="1" applyProtection="1">
      <alignment horizontal="center" wrapText="1"/>
      <protection hidden="1"/>
    </xf>
    <xf numFmtId="0" fontId="10" fillId="13" borderId="0" xfId="0" applyFont="1" applyFill="1" applyAlignment="1" applyProtection="1">
      <alignment horizontal="center" wrapText="1"/>
      <protection hidden="1"/>
    </xf>
    <xf numFmtId="0" fontId="2" fillId="14" borderId="1" xfId="0" applyFont="1" applyFill="1" applyBorder="1" applyAlignment="1" applyProtection="1">
      <alignment horizontal="center" wrapText="1"/>
      <protection locked="0"/>
    </xf>
    <xf numFmtId="0" fontId="2" fillId="6" borderId="1" xfId="0" applyFont="1" applyFill="1" applyBorder="1" applyAlignment="1" applyProtection="1">
      <alignment horizontal="center" wrapText="1"/>
      <protection locked="0"/>
    </xf>
    <xf numFmtId="0" fontId="2" fillId="15" borderId="1" xfId="0" applyFont="1" applyFill="1" applyBorder="1" applyAlignment="1" applyProtection="1">
      <alignment horizontal="center" wrapText="1"/>
      <protection locked="0"/>
    </xf>
    <xf numFmtId="0" fontId="0" fillId="0" borderId="0" xfId="0" applyProtection="1"/>
    <xf numFmtId="0" fontId="19"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top" wrapText="1"/>
      <protection hidden="1"/>
    </xf>
    <xf numFmtId="0" fontId="21" fillId="0" borderId="1" xfId="0" applyFont="1" applyFill="1" applyBorder="1" applyAlignment="1" applyProtection="1">
      <alignment horizontal="center" vertical="top" wrapText="1"/>
      <protection hidden="1"/>
    </xf>
    <xf numFmtId="0" fontId="5" fillId="0" borderId="0" xfId="0" applyFont="1" applyFill="1" applyAlignment="1" applyProtection="1">
      <alignment wrapText="1"/>
      <protection hidden="1"/>
    </xf>
    <xf numFmtId="0" fontId="5" fillId="0" borderId="0" xfId="0" applyFont="1" applyAlignment="1" applyProtection="1">
      <alignment wrapText="1"/>
      <protection hidden="1"/>
    </xf>
    <xf numFmtId="0" fontId="22" fillId="0" borderId="1" xfId="0" applyFont="1" applyFill="1" applyBorder="1" applyAlignment="1" applyProtection="1">
      <alignment horizontal="center" vertical="center" wrapText="1"/>
      <protection hidden="1"/>
    </xf>
    <xf numFmtId="0" fontId="19" fillId="0" borderId="0" xfId="0" applyFont="1" applyFill="1" applyAlignment="1" applyProtection="1">
      <alignment vertical="center" wrapText="1"/>
      <protection hidden="1"/>
    </xf>
    <xf numFmtId="0" fontId="19" fillId="0" borderId="0" xfId="0" applyFont="1" applyAlignment="1" applyProtection="1">
      <alignment vertical="center" wrapText="1"/>
      <protection hidden="1"/>
    </xf>
    <xf numFmtId="0" fontId="0" fillId="0" borderId="0" xfId="0" applyAlignment="1" applyProtection="1">
      <alignment wrapText="1"/>
      <protection hidden="1"/>
    </xf>
    <xf numFmtId="0" fontId="6" fillId="2" borderId="1" xfId="0" applyFont="1" applyFill="1" applyBorder="1" applyAlignment="1" applyProtection="1">
      <alignment horizontal="center" vertical="top" wrapText="1"/>
      <protection hidden="1"/>
    </xf>
    <xf numFmtId="0" fontId="0" fillId="0" borderId="1" xfId="0" applyFill="1" applyBorder="1" applyAlignment="1" applyProtection="1">
      <alignment horizontal="center"/>
      <protection locked="0"/>
    </xf>
    <xf numFmtId="0" fontId="0" fillId="0" borderId="1" xfId="0" applyFill="1" applyBorder="1" applyAlignment="1" applyProtection="1">
      <alignment horizontal="left"/>
      <protection hidden="1"/>
    </xf>
    <xf numFmtId="0" fontId="0" fillId="0" borderId="1" xfId="0" applyFill="1" applyBorder="1" applyAlignment="1" applyProtection="1">
      <alignment horizontal="center"/>
      <protection hidden="1"/>
    </xf>
    <xf numFmtId="0" fontId="5" fillId="0" borderId="1"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0" fontId="6" fillId="2" borderId="0" xfId="0" applyFont="1" applyFill="1" applyBorder="1" applyAlignment="1">
      <alignment horizontal="center"/>
    </xf>
    <xf numFmtId="0" fontId="24" fillId="0" borderId="0" xfId="0" applyFont="1" applyFill="1" applyAlignment="1" applyProtection="1">
      <alignment horizontal="center" wrapText="1"/>
      <protection hidden="1"/>
    </xf>
    <xf numFmtId="0" fontId="26" fillId="0" borderId="1" xfId="0" applyFont="1" applyFill="1" applyBorder="1" applyAlignment="1" applyProtection="1">
      <alignment horizontal="center" wrapText="1"/>
      <protection hidden="1"/>
    </xf>
    <xf numFmtId="0" fontId="26" fillId="0" borderId="1" xfId="0" applyFont="1" applyFill="1" applyBorder="1" applyAlignment="1" applyProtection="1">
      <alignment horizontal="center" vertical="top" wrapText="1"/>
      <protection hidden="1"/>
    </xf>
    <xf numFmtId="0" fontId="24" fillId="0" borderId="3" xfId="0" applyFont="1" applyFill="1" applyBorder="1" applyAlignment="1" applyProtection="1">
      <alignment horizontal="center" vertical="top" wrapText="1"/>
      <protection hidden="1"/>
    </xf>
    <xf numFmtId="0" fontId="24" fillId="0" borderId="1" xfId="0" applyFont="1" applyFill="1" applyBorder="1" applyAlignment="1" applyProtection="1">
      <alignment horizontal="center" vertical="top" wrapText="1"/>
      <protection hidden="1"/>
    </xf>
    <xf numFmtId="0" fontId="4" fillId="0" borderId="0" xfId="0" applyFont="1" applyFill="1" applyBorder="1" applyAlignment="1" applyProtection="1">
      <alignment horizontal="right" vertical="center"/>
      <protection hidden="1"/>
    </xf>
    <xf numFmtId="0" fontId="10" fillId="0" borderId="0" xfId="0" applyFont="1" applyFill="1" applyAlignment="1" applyProtection="1">
      <alignment horizontal="center" vertical="top" wrapText="1"/>
      <protection hidden="1"/>
    </xf>
    <xf numFmtId="0" fontId="10" fillId="0" borderId="0" xfId="0" applyFont="1" applyFill="1" applyBorder="1" applyProtection="1">
      <protection hidden="1"/>
    </xf>
    <xf numFmtId="0" fontId="5" fillId="0" borderId="1" xfId="0" applyFont="1" applyBorder="1" applyProtection="1">
      <protection locked="0"/>
    </xf>
    <xf numFmtId="0" fontId="27" fillId="0" borderId="0" xfId="0" applyFont="1" applyFill="1" applyAlignment="1" applyProtection="1">
      <alignment horizontal="center" wrapText="1"/>
      <protection hidden="1"/>
    </xf>
    <xf numFmtId="0" fontId="28" fillId="0" borderId="0" xfId="0" applyFont="1" applyFill="1" applyAlignment="1" applyProtection="1">
      <alignment horizontal="center" wrapText="1"/>
      <protection hidden="1"/>
    </xf>
    <xf numFmtId="0" fontId="27" fillId="0" borderId="4" xfId="0" applyFont="1" applyFill="1" applyBorder="1" applyAlignment="1" applyProtection="1">
      <alignment horizontal="center" wrapText="1"/>
      <protection hidden="1"/>
    </xf>
    <xf numFmtId="0" fontId="10" fillId="0" borderId="3" xfId="0" applyFont="1" applyFill="1" applyBorder="1" applyAlignment="1" applyProtection="1">
      <alignment horizontal="center" vertical="top" wrapText="1"/>
      <protection hidden="1"/>
    </xf>
    <xf numFmtId="0" fontId="32" fillId="0" borderId="4" xfId="0" applyFont="1" applyFill="1" applyBorder="1" applyAlignment="1" applyProtection="1">
      <alignment horizontal="center" wrapText="1"/>
      <protection hidden="1"/>
    </xf>
    <xf numFmtId="0" fontId="31" fillId="0" borderId="0" xfId="0" applyFont="1" applyFill="1" applyAlignment="1" applyProtection="1">
      <alignment horizontal="center" wrapText="1"/>
      <protection hidden="1"/>
    </xf>
    <xf numFmtId="0" fontId="1" fillId="12" borderId="1" xfId="0" applyFont="1" applyFill="1" applyBorder="1" applyProtection="1">
      <protection locked="0"/>
    </xf>
    <xf numFmtId="0" fontId="10" fillId="0" borderId="0" xfId="0" applyFont="1" applyFill="1" applyAlignment="1">
      <alignment horizontal="center"/>
    </xf>
    <xf numFmtId="0" fontId="5" fillId="0" borderId="1" xfId="0" applyFont="1" applyBorder="1" applyAlignment="1" applyProtection="1">
      <alignment horizontal="center"/>
      <protection locked="0"/>
    </xf>
    <xf numFmtId="0" fontId="3" fillId="6" borderId="1" xfId="0" applyFont="1" applyFill="1" applyBorder="1" applyAlignment="1" applyProtection="1">
      <alignment horizontal="left"/>
      <protection hidden="1"/>
    </xf>
    <xf numFmtId="0" fontId="5" fillId="0" borderId="0" xfId="0" applyFont="1" applyAlignment="1">
      <alignment horizontal="center"/>
    </xf>
    <xf numFmtId="0" fontId="3" fillId="5" borderId="1" xfId="0" applyFont="1" applyFill="1" applyBorder="1" applyAlignment="1" applyProtection="1">
      <alignment horizontal="left"/>
      <protection hidden="1"/>
    </xf>
    <xf numFmtId="0" fontId="3" fillId="5" borderId="1" xfId="0" applyFont="1" applyFill="1" applyBorder="1" applyAlignment="1" applyProtection="1">
      <alignment horizontal="center"/>
      <protection hidden="1"/>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left"/>
      <protection hidden="1"/>
    </xf>
    <xf numFmtId="0" fontId="0" fillId="0" borderId="0" xfId="0"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5" fillId="0" borderId="1" xfId="0" applyFont="1" applyBorder="1" applyAlignment="1" applyProtection="1">
      <alignment horizontal="center"/>
      <protection hidden="1"/>
    </xf>
    <xf numFmtId="0" fontId="10" fillId="0" borderId="1" xfId="0" applyFont="1" applyFill="1" applyBorder="1" applyAlignment="1" applyProtection="1">
      <alignment horizontal="center" vertical="top" wrapText="1"/>
      <protection hidden="1"/>
    </xf>
    <xf numFmtId="0" fontId="5"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0" fillId="0" borderId="0" xfId="0" applyBorder="1" applyAlignment="1" applyProtection="1">
      <protection hidden="1"/>
    </xf>
    <xf numFmtId="0" fontId="34" fillId="0" borderId="0" xfId="0" applyFont="1" applyFill="1" applyBorder="1" applyAlignment="1" applyProtection="1">
      <alignment horizontal="center" vertical="center" wrapText="1"/>
      <protection hidden="1"/>
    </xf>
    <xf numFmtId="0" fontId="0" fillId="0" borderId="0" xfId="0" applyFill="1" applyBorder="1" applyAlignment="1" applyProtection="1">
      <protection hidden="1"/>
    </xf>
    <xf numFmtId="0" fontId="34" fillId="0" borderId="0" xfId="0" applyFont="1" applyFill="1" applyBorder="1" applyAlignment="1" applyProtection="1">
      <alignment horizontal="left"/>
      <protection hidden="1"/>
    </xf>
    <xf numFmtId="0" fontId="0" fillId="0" borderId="0" xfId="0" applyFill="1" applyBorder="1" applyAlignment="1">
      <alignment horizontal="left"/>
    </xf>
    <xf numFmtId="0" fontId="0" fillId="0" borderId="0" xfId="0" applyFill="1" applyProtection="1">
      <protection hidden="1"/>
    </xf>
    <xf numFmtId="0" fontId="3" fillId="0" borderId="0" xfId="0" applyFont="1" applyFill="1" applyBorder="1" applyAlignment="1">
      <alignment horizontal="center"/>
    </xf>
    <xf numFmtId="0" fontId="0" fillId="0" borderId="0" xfId="0" applyFill="1" applyBorder="1" applyAlignment="1">
      <alignment horizontal="center" vertical="top"/>
    </xf>
    <xf numFmtId="0" fontId="5" fillId="16" borderId="0" xfId="0" applyFont="1" applyFill="1" applyBorder="1" applyAlignment="1" applyProtection="1">
      <alignment horizontal="center" vertical="top"/>
      <protection hidden="1"/>
    </xf>
    <xf numFmtId="0" fontId="5" fillId="16" borderId="0" xfId="0" applyFont="1" applyFill="1" applyBorder="1" applyAlignment="1" applyProtection="1">
      <alignment vertical="top" wrapText="1"/>
      <protection locked="0"/>
    </xf>
    <xf numFmtId="0" fontId="15" fillId="9" borderId="3"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top" wrapText="1"/>
    </xf>
    <xf numFmtId="0" fontId="1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wrapText="1"/>
    </xf>
    <xf numFmtId="0" fontId="5" fillId="0" borderId="1" xfId="0" applyFont="1" applyBorder="1" applyAlignment="1" applyProtection="1">
      <alignment horizontal="left" vertical="top" wrapText="1"/>
      <protection locked="0"/>
    </xf>
    <xf numFmtId="0" fontId="36" fillId="17" borderId="1" xfId="0" applyFont="1" applyFill="1" applyBorder="1" applyAlignment="1" applyProtection="1">
      <alignment horizontal="center" vertical="center"/>
      <protection hidden="1"/>
    </xf>
    <xf numFmtId="0" fontId="34" fillId="3" borderId="0" xfId="0" applyFont="1" applyFill="1" applyBorder="1" applyAlignment="1" applyProtection="1">
      <alignment horizontal="center" vertical="top" wrapText="1"/>
      <protection hidden="1"/>
    </xf>
    <xf numFmtId="0" fontId="21" fillId="0" borderId="3" xfId="0" applyFont="1" applyFill="1" applyBorder="1" applyAlignment="1" applyProtection="1">
      <alignment horizontal="left" vertical="top" wrapText="1"/>
      <protection locked="0"/>
    </xf>
    <xf numFmtId="0" fontId="5" fillId="16" borderId="0" xfId="0" applyFont="1" applyFill="1" applyBorder="1" applyAlignment="1" applyProtection="1">
      <alignment horizontal="left" vertical="top" wrapText="1"/>
      <protection locked="0"/>
    </xf>
    <xf numFmtId="0" fontId="0" fillId="16" borderId="0" xfId="0" applyFill="1" applyBorder="1" applyAlignment="1" applyProtection="1">
      <alignment horizontal="left" vertical="top" wrapText="1"/>
      <protection locked="0"/>
    </xf>
    <xf numFmtId="0" fontId="5" fillId="0" borderId="0" xfId="0" applyFont="1" applyAlignment="1" applyProtection="1">
      <alignment horizontal="left" wrapText="1"/>
      <protection locked="0"/>
    </xf>
    <xf numFmtId="0" fontId="15" fillId="9" borderId="3" xfId="0" applyFont="1" applyFill="1" applyBorder="1" applyAlignment="1" applyProtection="1">
      <alignment horizontal="center" vertical="center" wrapText="1"/>
      <protection locked="0"/>
    </xf>
    <xf numFmtId="0" fontId="9" fillId="10" borderId="0" xfId="0" applyFont="1" applyFill="1" applyBorder="1"/>
    <xf numFmtId="0" fontId="9" fillId="10" borderId="0" xfId="0" applyFont="1" applyFill="1" applyBorder="1" applyAlignment="1" applyProtection="1">
      <alignment horizontal="center"/>
      <protection hidden="1"/>
    </xf>
    <xf numFmtId="0" fontId="9" fillId="10" borderId="0" xfId="0" applyFont="1" applyFill="1" applyBorder="1" applyProtection="1">
      <protection locked="0"/>
    </xf>
    <xf numFmtId="0" fontId="0" fillId="10" borderId="0" xfId="0" applyFill="1" applyBorder="1"/>
    <xf numFmtId="0" fontId="0" fillId="10" borderId="0" xfId="0" applyFill="1" applyBorder="1" applyAlignment="1" applyProtection="1">
      <alignment horizontal="center"/>
      <protection locked="0"/>
    </xf>
    <xf numFmtId="0" fontId="0" fillId="10" borderId="0" xfId="0" applyFill="1" applyBorder="1" applyProtection="1">
      <protection locked="0"/>
    </xf>
    <xf numFmtId="0" fontId="33" fillId="17" borderId="0" xfId="0" applyFont="1" applyFill="1" applyBorder="1" applyAlignment="1" applyProtection="1">
      <alignment horizontal="center" vertical="center"/>
      <protection locked="0" hidden="1"/>
    </xf>
    <xf numFmtId="0" fontId="40" fillId="17" borderId="0" xfId="0" applyFont="1" applyFill="1" applyBorder="1" applyAlignment="1" applyProtection="1">
      <alignment horizontal="left" vertical="center"/>
      <protection hidden="1"/>
    </xf>
    <xf numFmtId="0" fontId="41" fillId="17" borderId="0" xfId="0" applyFont="1" applyFill="1" applyBorder="1" applyAlignment="1" applyProtection="1">
      <alignment horizontal="right" vertical="center"/>
      <protection hidden="1"/>
    </xf>
    <xf numFmtId="0" fontId="41" fillId="17"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top" wrapText="1"/>
      <protection hidden="1"/>
    </xf>
    <xf numFmtId="0" fontId="0" fillId="10" borderId="2" xfId="0" applyFill="1" applyBorder="1" applyAlignment="1" applyProtection="1">
      <alignment horizontal="left"/>
      <protection hidden="1"/>
    </xf>
    <xf numFmtId="0" fontId="0" fillId="10" borderId="5" xfId="0" applyFill="1" applyBorder="1" applyAlignment="1"/>
    <xf numFmtId="0" fontId="5" fillId="16" borderId="0"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hidden="1"/>
    </xf>
    <xf numFmtId="0" fontId="0" fillId="0" borderId="0" xfId="0" applyAlignment="1"/>
    <xf numFmtId="0" fontId="0" fillId="0" borderId="1" xfId="0" applyBorder="1" applyAlignment="1" applyProtection="1">
      <protection locked="0"/>
    </xf>
    <xf numFmtId="0" fontId="0" fillId="10" borderId="6" xfId="0" applyFill="1" applyBorder="1" applyAlignment="1" applyProtection="1">
      <protection locked="0"/>
    </xf>
    <xf numFmtId="0" fontId="3" fillId="5" borderId="1" xfId="0" applyFont="1" applyFill="1" applyBorder="1" applyAlignment="1" applyProtection="1">
      <alignment horizontal="center" vertical="top"/>
      <protection locked="0" hidden="1"/>
    </xf>
    <xf numFmtId="0" fontId="0" fillId="10" borderId="5" xfId="0" applyFill="1" applyBorder="1" applyAlignment="1">
      <alignment vertical="top"/>
    </xf>
    <xf numFmtId="0" fontId="0" fillId="0" borderId="1" xfId="0" applyFill="1" applyBorder="1" applyAlignment="1" applyProtection="1">
      <alignment vertical="top"/>
      <protection locked="0" hidden="1"/>
    </xf>
    <xf numFmtId="0" fontId="14" fillId="0" borderId="1" xfId="0" applyFont="1" applyFill="1" applyBorder="1" applyAlignment="1" applyProtection="1">
      <alignment horizontal="center" vertical="center"/>
      <protection hidden="1"/>
    </xf>
    <xf numFmtId="0" fontId="13" fillId="0" borderId="0" xfId="0" applyFont="1" applyAlignment="1">
      <alignment horizontal="center"/>
    </xf>
    <xf numFmtId="0" fontId="3" fillId="9" borderId="1" xfId="0" applyFont="1" applyFill="1" applyBorder="1" applyAlignment="1" applyProtection="1">
      <alignment horizontal="center" wrapText="1"/>
      <protection locked="0"/>
    </xf>
    <xf numFmtId="0" fontId="3" fillId="14"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wrapText="1"/>
      <protection locked="0"/>
    </xf>
    <xf numFmtId="0" fontId="3" fillId="15" borderId="1" xfId="0" applyFont="1" applyFill="1" applyBorder="1" applyAlignment="1" applyProtection="1">
      <alignment horizontal="center" wrapText="1"/>
      <protection locked="0"/>
    </xf>
    <xf numFmtId="0" fontId="3" fillId="16"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hidden="1"/>
    </xf>
    <xf numFmtId="0" fontId="5" fillId="0" borderId="0" xfId="0" applyFont="1"/>
    <xf numFmtId="0" fontId="3" fillId="5" borderId="2" xfId="0" applyFont="1" applyFill="1" applyBorder="1" applyAlignment="1">
      <alignment horizontal="center"/>
    </xf>
    <xf numFmtId="0" fontId="0" fillId="0" borderId="0" xfId="0" applyFill="1" applyBorder="1" applyAlignment="1">
      <alignment horizontal="center"/>
    </xf>
    <xf numFmtId="0" fontId="19" fillId="12" borderId="0" xfId="0" applyFont="1" applyFill="1" applyBorder="1" applyAlignment="1">
      <alignment horizontal="center"/>
    </xf>
    <xf numFmtId="0" fontId="10" fillId="4" borderId="0" xfId="0" applyFont="1" applyFill="1" applyAlignment="1" applyProtection="1">
      <alignment horizontal="center" wrapText="1"/>
      <protection hidden="1"/>
    </xf>
    <xf numFmtId="0" fontId="12" fillId="13" borderId="1" xfId="0" applyFont="1" applyFill="1" applyBorder="1" applyAlignment="1" applyProtection="1">
      <alignment horizontal="center" vertical="top" wrapText="1"/>
      <protection hidden="1"/>
    </xf>
    <xf numFmtId="0" fontId="12" fillId="4" borderId="1" xfId="0" applyFont="1" applyFill="1" applyBorder="1" applyAlignment="1" applyProtection="1">
      <alignment horizontal="center" vertical="top" wrapText="1"/>
      <protection hidden="1"/>
    </xf>
    <xf numFmtId="0" fontId="12" fillId="15" borderId="1" xfId="0" applyFont="1" applyFill="1" applyBorder="1" applyAlignment="1" applyProtection="1">
      <alignment horizontal="center" vertical="top" wrapText="1"/>
      <protection hidden="1"/>
    </xf>
    <xf numFmtId="0" fontId="12" fillId="18" borderId="1" xfId="0" applyFont="1" applyFill="1" applyBorder="1" applyAlignment="1" applyProtection="1">
      <alignment horizontal="center" vertical="top" wrapText="1"/>
      <protection hidden="1"/>
    </xf>
    <xf numFmtId="0" fontId="12" fillId="8" borderId="1" xfId="0" applyFont="1" applyFill="1" applyBorder="1" applyAlignment="1" applyProtection="1">
      <alignment horizontal="center" vertical="top" wrapText="1"/>
      <protection hidden="1"/>
    </xf>
    <xf numFmtId="0" fontId="12" fillId="2" borderId="1" xfId="0" applyFont="1" applyFill="1" applyBorder="1" applyAlignment="1" applyProtection="1">
      <alignment horizontal="center" vertical="top" wrapText="1"/>
      <protection hidden="1"/>
    </xf>
    <xf numFmtId="0" fontId="10" fillId="15" borderId="0" xfId="0" applyFont="1" applyFill="1" applyAlignment="1" applyProtection="1">
      <alignment horizontal="center" wrapText="1"/>
      <protection hidden="1"/>
    </xf>
    <xf numFmtId="0" fontId="31" fillId="18" borderId="0" xfId="0" applyFont="1" applyFill="1" applyAlignment="1" applyProtection="1">
      <alignment horizontal="center" wrapText="1"/>
      <protection hidden="1"/>
    </xf>
    <xf numFmtId="0" fontId="10" fillId="8" borderId="0" xfId="0" applyFont="1" applyFill="1" applyAlignment="1" applyProtection="1">
      <alignment horizontal="center" wrapText="1"/>
      <protection hidden="1"/>
    </xf>
    <xf numFmtId="0" fontId="10" fillId="2" borderId="0" xfId="0" applyFont="1" applyFill="1" applyAlignment="1" applyProtection="1">
      <alignment horizontal="center" wrapText="1"/>
      <protection hidden="1"/>
    </xf>
    <xf numFmtId="0" fontId="31" fillId="19" borderId="0" xfId="0" applyFont="1" applyFill="1" applyAlignment="1" applyProtection="1">
      <alignment horizontal="center" wrapText="1"/>
      <protection hidden="1"/>
    </xf>
    <xf numFmtId="0" fontId="10" fillId="20" borderId="0" xfId="0" applyFont="1" applyFill="1" applyAlignment="1" applyProtection="1">
      <alignment horizontal="center" wrapText="1"/>
      <protection hidden="1"/>
    </xf>
    <xf numFmtId="0" fontId="12" fillId="19" borderId="1" xfId="0" applyFont="1" applyFill="1" applyBorder="1" applyAlignment="1" applyProtection="1">
      <alignment horizontal="center" vertical="top" wrapText="1"/>
      <protection hidden="1"/>
    </xf>
    <xf numFmtId="0" fontId="31" fillId="20" borderId="0" xfId="0" applyFont="1" applyFill="1" applyAlignment="1" applyProtection="1">
      <alignment horizontal="center" wrapText="1"/>
      <protection hidden="1"/>
    </xf>
    <xf numFmtId="0" fontId="12" fillId="13" borderId="1" xfId="0" applyFont="1" applyFill="1" applyBorder="1" applyAlignment="1" applyProtection="1">
      <alignment horizontal="center" wrapText="1"/>
      <protection hidden="1"/>
    </xf>
    <xf numFmtId="0" fontId="12" fillId="4" borderId="1" xfId="0" applyFont="1" applyFill="1" applyBorder="1" applyAlignment="1" applyProtection="1">
      <alignment horizontal="center" wrapText="1"/>
      <protection hidden="1"/>
    </xf>
    <xf numFmtId="0" fontId="12" fillId="15" borderId="1" xfId="0" applyFont="1" applyFill="1" applyBorder="1" applyAlignment="1" applyProtection="1">
      <alignment horizontal="center" wrapText="1"/>
      <protection hidden="1"/>
    </xf>
    <xf numFmtId="0" fontId="12" fillId="18" borderId="1" xfId="0" applyFont="1" applyFill="1" applyBorder="1" applyAlignment="1" applyProtection="1">
      <alignment horizontal="center" wrapText="1"/>
      <protection hidden="1"/>
    </xf>
    <xf numFmtId="0" fontId="12" fillId="8" borderId="1" xfId="0" applyFont="1" applyFill="1" applyBorder="1" applyAlignment="1" applyProtection="1">
      <alignment horizontal="center" wrapText="1"/>
      <protection hidden="1"/>
    </xf>
    <xf numFmtId="0" fontId="12" fillId="2" borderId="1" xfId="0" applyFont="1" applyFill="1" applyBorder="1" applyAlignment="1" applyProtection="1">
      <alignment horizontal="center" wrapText="1"/>
      <protection hidden="1"/>
    </xf>
    <xf numFmtId="0" fontId="10" fillId="15" borderId="0" xfId="0" applyFont="1" applyFill="1" applyAlignment="1" applyProtection="1">
      <alignment horizontal="center" vertical="top" wrapText="1"/>
      <protection hidden="1"/>
    </xf>
    <xf numFmtId="0" fontId="10" fillId="18" borderId="0" xfId="0" applyFont="1" applyFill="1" applyAlignment="1" applyProtection="1">
      <alignment horizontal="center" wrapText="1"/>
      <protection hidden="1"/>
    </xf>
    <xf numFmtId="0" fontId="10" fillId="8" borderId="0" xfId="0" applyFont="1" applyFill="1" applyAlignment="1" applyProtection="1">
      <alignment horizontal="center" vertical="top" wrapText="1"/>
      <protection hidden="1"/>
    </xf>
    <xf numFmtId="0" fontId="12" fillId="19" borderId="1" xfId="0" applyFont="1" applyFill="1" applyBorder="1" applyAlignment="1" applyProtection="1">
      <alignment horizontal="center" wrapText="1"/>
      <protection hidden="1"/>
    </xf>
    <xf numFmtId="0" fontId="10" fillId="19" borderId="0" xfId="0" applyFont="1" applyFill="1" applyAlignment="1" applyProtection="1">
      <alignment horizontal="center" vertical="top" wrapText="1"/>
      <protection hidden="1"/>
    </xf>
    <xf numFmtId="0" fontId="10" fillId="20" borderId="0" xfId="0" applyFont="1" applyFill="1" applyAlignment="1" applyProtection="1">
      <alignment horizontal="center" vertical="top" wrapText="1"/>
      <protection hidden="1"/>
    </xf>
    <xf numFmtId="0" fontId="36" fillId="17" borderId="0" xfId="0" applyFont="1" applyFill="1" applyBorder="1" applyAlignment="1" applyProtection="1">
      <alignment horizontal="center" vertical="center"/>
      <protection hidden="1"/>
    </xf>
    <xf numFmtId="0" fontId="36" fillId="17" borderId="1" xfId="0" applyFont="1" applyFill="1" applyBorder="1" applyAlignment="1" applyProtection="1">
      <alignment horizontal="center" vertical="top"/>
      <protection hidden="1"/>
    </xf>
    <xf numFmtId="0" fontId="36" fillId="21" borderId="1" xfId="0" applyFont="1" applyFill="1" applyBorder="1" applyAlignment="1" applyProtection="1">
      <alignment horizontal="center" vertical="center"/>
      <protection hidden="1"/>
    </xf>
    <xf numFmtId="0" fontId="21" fillId="17" borderId="0" xfId="0" applyFont="1" applyFill="1" applyBorder="1" applyAlignment="1" applyProtection="1">
      <alignment vertical="top"/>
      <protection hidden="1"/>
    </xf>
    <xf numFmtId="0" fontId="21" fillId="17" borderId="0" xfId="0" applyFont="1" applyFill="1" applyBorder="1" applyAlignment="1" applyProtection="1">
      <alignment horizontal="center" vertical="top"/>
      <protection hidden="1"/>
    </xf>
    <xf numFmtId="0" fontId="21" fillId="17" borderId="1" xfId="0" applyFont="1" applyFill="1" applyBorder="1" applyAlignment="1" applyProtection="1">
      <alignment vertical="top"/>
      <protection hidden="1"/>
    </xf>
    <xf numFmtId="0" fontId="21" fillId="17" borderId="1" xfId="0" applyFont="1" applyFill="1" applyBorder="1" applyAlignment="1" applyProtection="1">
      <alignment horizontal="center" vertical="top"/>
      <protection hidden="1"/>
    </xf>
    <xf numFmtId="0" fontId="21" fillId="17" borderId="2" xfId="0" applyFont="1" applyFill="1" applyBorder="1" applyAlignment="1" applyProtection="1">
      <alignment vertical="top"/>
      <protection hidden="1"/>
    </xf>
    <xf numFmtId="0" fontId="21" fillId="17" borderId="0" xfId="0" applyFont="1" applyFill="1" applyBorder="1" applyAlignment="1" applyProtection="1">
      <protection hidden="1"/>
    </xf>
    <xf numFmtId="0" fontId="21" fillId="17" borderId="0" xfId="0" applyFont="1" applyFill="1" applyBorder="1" applyAlignment="1" applyProtection="1">
      <alignment horizontal="center"/>
      <protection hidden="1"/>
    </xf>
    <xf numFmtId="0" fontId="5" fillId="0" borderId="0" xfId="0" applyFont="1" applyFill="1" applyAlignment="1" applyProtection="1">
      <alignment vertical="top" wrapText="1"/>
      <protection locked="0"/>
    </xf>
    <xf numFmtId="0" fontId="3" fillId="22" borderId="0" xfId="0" applyFont="1" applyFill="1" applyBorder="1" applyAlignment="1" applyProtection="1">
      <alignment horizontal="left"/>
      <protection hidden="1"/>
    </xf>
    <xf numFmtId="0" fontId="3" fillId="22" borderId="0" xfId="0" applyFont="1" applyFill="1" applyBorder="1" applyAlignment="1" applyProtection="1">
      <alignment horizontal="center"/>
      <protection hidden="1"/>
    </xf>
    <xf numFmtId="0" fontId="0" fillId="10" borderId="0" xfId="0" applyFill="1" applyBorder="1" applyAlignment="1" applyProtection="1">
      <alignment horizontal="left"/>
      <protection hidden="1"/>
    </xf>
    <xf numFmtId="0" fontId="0" fillId="10" borderId="0" xfId="0" applyFill="1" applyBorder="1" applyAlignment="1" applyProtection="1">
      <alignment horizontal="center"/>
      <protection hidden="1"/>
    </xf>
    <xf numFmtId="0" fontId="0" fillId="10" borderId="0" xfId="0" applyFill="1" applyBorder="1" applyProtection="1">
      <protection hidden="1"/>
    </xf>
    <xf numFmtId="0" fontId="0" fillId="0" borderId="0" xfId="0" applyBorder="1" applyProtection="1"/>
    <xf numFmtId="0" fontId="0" fillId="0" borderId="1" xfId="0" applyBorder="1" applyProtection="1"/>
    <xf numFmtId="0" fontId="0" fillId="0" borderId="0" xfId="0" applyAlignment="1" applyProtection="1">
      <alignment horizontal="center"/>
    </xf>
    <xf numFmtId="0" fontId="5" fillId="0" borderId="1" xfId="0" applyFont="1" applyFill="1" applyBorder="1" applyAlignment="1" applyProtection="1">
      <alignment horizontal="left"/>
      <protection hidden="1"/>
    </xf>
    <xf numFmtId="0" fontId="3" fillId="23" borderId="0" xfId="0" applyFont="1" applyFill="1" applyBorder="1" applyAlignment="1" applyProtection="1">
      <alignment horizontal="left"/>
      <protection hidden="1"/>
    </xf>
    <xf numFmtId="0" fontId="3" fillId="23"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xf>
    <xf numFmtId="0" fontId="3" fillId="2" borderId="0" xfId="0" applyFont="1" applyFill="1" applyBorder="1" applyAlignment="1" applyProtection="1">
      <alignment horizontal="center"/>
    </xf>
    <xf numFmtId="0" fontId="0" fillId="12" borderId="1" xfId="0" applyFill="1" applyBorder="1" applyProtection="1"/>
    <xf numFmtId="0" fontId="5" fillId="0" borderId="1" xfId="0" applyFont="1" applyFill="1" applyBorder="1" applyAlignment="1" applyProtection="1">
      <alignment horizontal="center"/>
      <protection hidden="1"/>
    </xf>
    <xf numFmtId="0" fontId="0" fillId="0" borderId="0" xfId="0" applyBorder="1" applyAlignment="1">
      <alignment horizontal="center"/>
    </xf>
    <xf numFmtId="0" fontId="0" fillId="12" borderId="1" xfId="0" applyFill="1" applyBorder="1"/>
    <xf numFmtId="0" fontId="0" fillId="24" borderId="0" xfId="0" applyFill="1" applyBorder="1" applyAlignment="1" applyProtection="1">
      <alignment horizontal="center"/>
      <protection hidden="1"/>
    </xf>
    <xf numFmtId="0" fontId="0" fillId="24" borderId="0" xfId="0" applyFill="1" applyBorder="1" applyProtection="1">
      <protection hidden="1"/>
    </xf>
    <xf numFmtId="0" fontId="0" fillId="20" borderId="0" xfId="0" applyFill="1" applyBorder="1" applyAlignment="1" applyProtection="1">
      <alignment horizontal="center"/>
      <protection hidden="1"/>
    </xf>
    <xf numFmtId="0" fontId="18" fillId="0" borderId="0" xfId="0" applyFont="1" applyFill="1" applyBorder="1" applyAlignment="1" applyProtection="1">
      <alignment horizontal="center" textRotation="90"/>
      <protection hidden="1"/>
    </xf>
    <xf numFmtId="0" fontId="45" fillId="0" borderId="0"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top" wrapText="1"/>
      <protection hidden="1"/>
    </xf>
    <xf numFmtId="0" fontId="5" fillId="4" borderId="1" xfId="0" applyFont="1" applyFill="1" applyBorder="1" applyAlignment="1" applyProtection="1">
      <alignment horizontal="center" vertical="top" wrapText="1"/>
      <protection hidden="1"/>
    </xf>
    <xf numFmtId="0" fontId="0" fillId="0" borderId="4" xfId="0" applyFill="1" applyBorder="1" applyAlignment="1">
      <alignment horizontal="center" vertical="top" wrapText="1"/>
    </xf>
    <xf numFmtId="0" fontId="5" fillId="0" borderId="0" xfId="0" applyFont="1" applyAlignment="1" applyProtection="1">
      <alignment horizontal="left" vertical="top" wrapText="1"/>
      <protection locked="0" hidden="1"/>
    </xf>
    <xf numFmtId="0" fontId="5" fillId="31" borderId="1" xfId="0" applyFont="1" applyFill="1" applyBorder="1" applyAlignment="1" applyProtection="1">
      <alignment horizontal="center"/>
      <protection hidden="1"/>
    </xf>
    <xf numFmtId="0" fontId="41" fillId="17" borderId="0" xfId="0" applyFont="1" applyFill="1" applyBorder="1" applyAlignment="1" applyProtection="1">
      <alignment horizontal="right" vertical="center"/>
      <protection hidden="1"/>
    </xf>
    <xf numFmtId="0" fontId="41" fillId="17" borderId="0" xfId="0" applyFont="1" applyFill="1" applyBorder="1" applyAlignment="1">
      <alignment vertical="center"/>
    </xf>
    <xf numFmtId="0" fontId="33" fillId="0" borderId="0" xfId="0" applyFont="1" applyFill="1" applyBorder="1" applyAlignment="1" applyProtection="1">
      <alignment horizontal="center"/>
      <protection hidden="1"/>
    </xf>
    <xf numFmtId="0" fontId="3" fillId="0" borderId="0" xfId="0" applyFont="1" applyFill="1" applyBorder="1" applyAlignment="1">
      <alignment horizontal="center"/>
    </xf>
    <xf numFmtId="0" fontId="41" fillId="0" borderId="0" xfId="0" applyFont="1" applyFill="1" applyBorder="1" applyAlignment="1" applyProtection="1">
      <alignment horizontal="right" vertical="center" wrapText="1"/>
      <protection locked="0"/>
    </xf>
    <xf numFmtId="0" fontId="41" fillId="0" borderId="0" xfId="0" applyFont="1" applyFill="1" applyBorder="1" applyAlignment="1"/>
    <xf numFmtId="0" fontId="37" fillId="25" borderId="0" xfId="0" applyFont="1" applyFill="1" applyBorder="1" applyAlignment="1" applyProtection="1">
      <alignment horizontal="left" vertical="top" wrapText="1"/>
      <protection hidden="1"/>
    </xf>
    <xf numFmtId="0" fontId="38" fillId="25" borderId="0" xfId="0" applyFont="1" applyFill="1" applyAlignment="1">
      <alignment wrapText="1"/>
    </xf>
    <xf numFmtId="0" fontId="34" fillId="8" borderId="0" xfId="0" applyFont="1" applyFill="1" applyBorder="1" applyAlignment="1" applyProtection="1">
      <alignment horizontal="center" vertical="top" wrapText="1"/>
      <protection hidden="1"/>
    </xf>
    <xf numFmtId="0" fontId="0" fillId="8" borderId="0" xfId="0" applyFill="1" applyBorder="1" applyAlignment="1">
      <alignment horizontal="center" vertical="top" wrapText="1"/>
    </xf>
    <xf numFmtId="0" fontId="33" fillId="0" borderId="0" xfId="0" applyFont="1" applyFill="1" applyBorder="1" applyAlignment="1" applyProtection="1">
      <alignment horizontal="center" vertical="center"/>
      <protection locked="0" hidden="1"/>
    </xf>
    <xf numFmtId="0" fontId="0" fillId="0" borderId="0" xfId="0" applyFill="1" applyAlignment="1"/>
    <xf numFmtId="0" fontId="44" fillId="23" borderId="0" xfId="0" applyFont="1" applyFill="1" applyBorder="1" applyAlignment="1" applyProtection="1">
      <alignment horizontal="center" vertical="center"/>
      <protection hidden="1"/>
    </xf>
    <xf numFmtId="0" fontId="44" fillId="23" borderId="0" xfId="0" applyFont="1" applyFill="1" applyAlignment="1"/>
    <xf numFmtId="0" fontId="33" fillId="0" borderId="0" xfId="0" applyFont="1" applyFill="1" applyBorder="1" applyAlignment="1" applyProtection="1">
      <alignment horizontal="center" vertical="center"/>
      <protection hidden="1"/>
    </xf>
    <xf numFmtId="0" fontId="34" fillId="25" borderId="0" xfId="0" applyFont="1" applyFill="1" applyBorder="1" applyAlignment="1" applyProtection="1">
      <alignment horizontal="left" vertical="top" wrapText="1"/>
      <protection hidden="1"/>
    </xf>
    <xf numFmtId="0" fontId="0" fillId="0" borderId="0" xfId="0" applyAlignment="1">
      <alignment horizontal="left" wrapText="1"/>
    </xf>
    <xf numFmtId="0" fontId="0" fillId="0" borderId="0" xfId="0" applyFill="1" applyAlignment="1">
      <alignment horizontal="center"/>
    </xf>
    <xf numFmtId="0" fontId="34" fillId="4" borderId="0" xfId="0" applyFont="1" applyFill="1" applyBorder="1" applyAlignment="1" applyProtection="1">
      <alignment horizontal="left" vertical="top" wrapText="1"/>
      <protection hidden="1"/>
    </xf>
    <xf numFmtId="0" fontId="35" fillId="4" borderId="0" xfId="0" applyFont="1" applyFill="1" applyAlignment="1">
      <alignment wrapText="1"/>
    </xf>
    <xf numFmtId="0" fontId="37" fillId="18" borderId="0" xfId="0" applyFont="1" applyFill="1" applyBorder="1" applyAlignment="1" applyProtection="1">
      <alignment horizontal="left" vertical="top" wrapText="1"/>
      <protection hidden="1"/>
    </xf>
    <xf numFmtId="0" fontId="38" fillId="18" borderId="0" xfId="0" applyFont="1" applyFill="1" applyAlignment="1">
      <alignment wrapText="1"/>
    </xf>
    <xf numFmtId="0" fontId="34" fillId="4" borderId="0" xfId="0" applyFont="1" applyFill="1" applyBorder="1" applyAlignment="1" applyProtection="1">
      <alignment horizontal="center" vertical="top" wrapText="1"/>
      <protection hidden="1"/>
    </xf>
    <xf numFmtId="0" fontId="0" fillId="0" borderId="0" xfId="0" applyAlignment="1">
      <alignment horizontal="center" vertical="top" wrapText="1"/>
    </xf>
    <xf numFmtId="0" fontId="34" fillId="18" borderId="0" xfId="0" applyFont="1" applyFill="1" applyBorder="1" applyAlignment="1" applyProtection="1">
      <alignment horizontal="left" vertical="top" wrapText="1"/>
      <protection hidden="1"/>
    </xf>
    <xf numFmtId="0" fontId="35" fillId="18" borderId="0" xfId="0" applyFont="1" applyFill="1" applyAlignment="1">
      <alignment wrapText="1"/>
    </xf>
    <xf numFmtId="0" fontId="44" fillId="29" borderId="0" xfId="0" applyFont="1" applyFill="1" applyBorder="1" applyAlignment="1" applyProtection="1">
      <alignment horizontal="center" vertical="center"/>
      <protection hidden="1"/>
    </xf>
    <xf numFmtId="0" fontId="44" fillId="29" borderId="0" xfId="0" applyFont="1" applyFill="1" applyAlignment="1"/>
    <xf numFmtId="0" fontId="44" fillId="30" borderId="0" xfId="0" applyFont="1" applyFill="1" applyBorder="1" applyAlignment="1" applyProtection="1">
      <alignment horizontal="center" vertical="center"/>
      <protection hidden="1"/>
    </xf>
    <xf numFmtId="0" fontId="44" fillId="30" borderId="0" xfId="0" applyFont="1" applyFill="1" applyAlignment="1"/>
    <xf numFmtId="0" fontId="44" fillId="26" borderId="0" xfId="0" applyFont="1" applyFill="1" applyBorder="1" applyAlignment="1" applyProtection="1">
      <alignment horizontal="center" vertical="center"/>
      <protection hidden="1"/>
    </xf>
    <xf numFmtId="0" fontId="44" fillId="26" borderId="0" xfId="0" applyFont="1" applyFill="1" applyAlignment="1"/>
    <xf numFmtId="0" fontId="44" fillId="27" borderId="0" xfId="0" applyFont="1" applyFill="1" applyBorder="1" applyAlignment="1" applyProtection="1">
      <alignment horizontal="center" vertical="center"/>
      <protection hidden="1"/>
    </xf>
    <xf numFmtId="0" fontId="44" fillId="27" borderId="0" xfId="0" applyFont="1" applyFill="1" applyAlignment="1"/>
    <xf numFmtId="0" fontId="44" fillId="6" borderId="0" xfId="0" applyFont="1" applyFill="1" applyBorder="1" applyAlignment="1" applyProtection="1">
      <alignment horizontal="center" vertical="center"/>
      <protection hidden="1"/>
    </xf>
    <xf numFmtId="0" fontId="44" fillId="6" borderId="0" xfId="0" applyFont="1" applyFill="1" applyAlignment="1"/>
    <xf numFmtId="0" fontId="44" fillId="28" borderId="0" xfId="0" applyFont="1" applyFill="1" applyBorder="1" applyAlignment="1" applyProtection="1">
      <alignment horizontal="center" vertical="center"/>
      <protection hidden="1"/>
    </xf>
    <xf numFmtId="0" fontId="44" fillId="28" borderId="0" xfId="0" applyFont="1" applyFill="1" applyAlignment="1"/>
    <xf numFmtId="0" fontId="5" fillId="0" borderId="2" xfId="0" applyFont="1" applyFill="1" applyBorder="1" applyAlignment="1" applyProtection="1">
      <alignment horizontal="left" vertical="top" wrapText="1"/>
      <protection hidden="1"/>
    </xf>
    <xf numFmtId="0" fontId="0" fillId="0" borderId="6" xfId="0" applyBorder="1" applyAlignment="1">
      <alignment horizontal="left" vertical="top" wrapText="1"/>
    </xf>
    <xf numFmtId="0" fontId="14" fillId="0" borderId="2" xfId="0" applyFont="1" applyFill="1" applyBorder="1" applyAlignment="1" applyProtection="1">
      <alignment horizontal="center" vertical="top" wrapText="1"/>
      <protection hidden="1"/>
    </xf>
    <xf numFmtId="0" fontId="0" fillId="0" borderId="6" xfId="0" applyFill="1" applyBorder="1" applyAlignment="1">
      <alignment horizontal="center" vertical="top" wrapText="1"/>
    </xf>
    <xf numFmtId="0" fontId="5" fillId="0" borderId="2" xfId="0" applyFont="1" applyFill="1" applyBorder="1" applyAlignment="1" applyProtection="1">
      <alignment horizontal="center" vertical="top" wrapText="1"/>
      <protection hidden="1"/>
    </xf>
    <xf numFmtId="0" fontId="5" fillId="0" borderId="5" xfId="0" applyFont="1" applyFill="1" applyBorder="1" applyAlignment="1" applyProtection="1">
      <alignment horizontal="center" vertical="top" wrapText="1"/>
      <protection hidden="1"/>
    </xf>
    <xf numFmtId="0" fontId="5" fillId="0" borderId="6" xfId="0" applyFont="1" applyFill="1" applyBorder="1" applyAlignment="1" applyProtection="1">
      <alignment horizontal="center" vertical="top" wrapText="1"/>
      <protection hidden="1"/>
    </xf>
    <xf numFmtId="0" fontId="12" fillId="0" borderId="1" xfId="0" applyFont="1" applyFill="1" applyBorder="1" applyAlignment="1" applyProtection="1">
      <alignment horizontal="center" vertical="top" wrapText="1"/>
      <protection hidden="1"/>
    </xf>
    <xf numFmtId="0" fontId="12" fillId="0" borderId="1" xfId="0" applyFont="1" applyFill="1" applyBorder="1" applyAlignment="1" applyProtection="1">
      <alignment vertical="top"/>
      <protection hidden="1"/>
    </xf>
    <xf numFmtId="0" fontId="0" fillId="0" borderId="6" xfId="0" applyFill="1" applyBorder="1" applyAlignment="1">
      <alignment horizontal="left" vertical="top" wrapText="1"/>
    </xf>
    <xf numFmtId="0" fontId="14" fillId="0" borderId="0" xfId="0" applyFont="1" applyFill="1" applyBorder="1" applyAlignment="1" applyProtection="1">
      <alignment horizontal="center" vertical="top" wrapText="1"/>
      <protection locked="0" hidden="1"/>
    </xf>
    <xf numFmtId="0" fontId="15" fillId="0" borderId="0" xfId="0" applyFont="1" applyFill="1" applyBorder="1" applyAlignment="1">
      <alignment vertical="top"/>
    </xf>
    <xf numFmtId="0" fontId="42" fillId="0" borderId="0" xfId="0" applyFont="1" applyFill="1" applyBorder="1" applyAlignment="1" applyProtection="1">
      <alignment horizontal="center" vertical="top" wrapText="1"/>
      <protection locked="0" hidden="1"/>
    </xf>
    <xf numFmtId="0" fontId="42" fillId="0" borderId="0" xfId="0" applyFont="1" applyBorder="1" applyAlignment="1">
      <alignment horizontal="center" vertical="top"/>
    </xf>
    <xf numFmtId="0" fontId="5" fillId="0" borderId="6" xfId="0" applyFont="1" applyFill="1" applyBorder="1" applyAlignment="1" applyProtection="1">
      <alignment horizontal="left" vertical="top" wrapText="1"/>
      <protection hidden="1"/>
    </xf>
    <xf numFmtId="0" fontId="13" fillId="8" borderId="2" xfId="0" applyFont="1" applyFill="1" applyBorder="1" applyAlignment="1" applyProtection="1">
      <alignment horizontal="center" vertical="top" wrapText="1"/>
      <protection hidden="1"/>
    </xf>
    <xf numFmtId="0" fontId="13" fillId="8" borderId="5" xfId="0" applyFont="1" applyFill="1" applyBorder="1" applyAlignment="1" applyProtection="1">
      <alignment horizontal="center" vertical="top" wrapText="1"/>
      <protection hidden="1"/>
    </xf>
    <xf numFmtId="0" fontId="13" fillId="8" borderId="6" xfId="0" applyFont="1" applyFill="1" applyBorder="1" applyAlignment="1" applyProtection="1">
      <alignment horizontal="center" vertical="top"/>
      <protection hidden="1"/>
    </xf>
    <xf numFmtId="0" fontId="11" fillId="0" borderId="1" xfId="0" applyFont="1" applyFill="1" applyBorder="1" applyAlignment="1" applyProtection="1">
      <alignment horizontal="center" vertical="center" textRotation="90"/>
      <protection hidden="1"/>
    </xf>
    <xf numFmtId="0" fontId="42" fillId="0" borderId="0" xfId="0" applyFont="1" applyFill="1" applyBorder="1" applyAlignment="1" applyProtection="1">
      <alignment horizontal="center" vertical="top" wrapText="1"/>
      <protection hidden="1"/>
    </xf>
    <xf numFmtId="0" fontId="16" fillId="0" borderId="1" xfId="0" applyFont="1" applyFill="1" applyBorder="1" applyAlignment="1" applyProtection="1">
      <alignment horizontal="center" vertical="center" textRotation="90" wrapText="1"/>
      <protection hidden="1"/>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29" fillId="0" borderId="1" xfId="0" applyFont="1" applyFill="1" applyBorder="1" applyAlignment="1" applyProtection="1">
      <alignment horizontal="center" vertical="center" textRotation="90" wrapText="1"/>
      <protection locked="0"/>
    </xf>
    <xf numFmtId="0" fontId="30" fillId="0" borderId="1" xfId="0" applyFont="1" applyFill="1" applyBorder="1" applyAlignment="1">
      <alignment horizontal="center" vertical="center" textRotation="90" wrapText="1"/>
    </xf>
    <xf numFmtId="0" fontId="16" fillId="0" borderId="3" xfId="0" applyFont="1" applyFill="1" applyBorder="1" applyAlignment="1" applyProtection="1">
      <alignment horizontal="center" vertical="center" textRotation="90" wrapText="1"/>
      <protection hidden="1"/>
    </xf>
    <xf numFmtId="0" fontId="16" fillId="0" borderId="7" xfId="0" applyFont="1" applyFill="1" applyBorder="1" applyAlignment="1" applyProtection="1">
      <alignment horizontal="center" vertical="center" textRotation="90" wrapText="1"/>
      <protection hidden="1"/>
    </xf>
    <xf numFmtId="0" fontId="16" fillId="0" borderId="4" xfId="0" applyFont="1" applyFill="1" applyBorder="1" applyAlignment="1" applyProtection="1">
      <alignment horizontal="center" vertical="center" textRotation="90" wrapText="1"/>
      <protection hidden="1"/>
    </xf>
    <xf numFmtId="0" fontId="23" fillId="0" borderId="3" xfId="0" applyFont="1" applyFill="1" applyBorder="1" applyAlignment="1" applyProtection="1">
      <alignment horizontal="center" vertical="center" textRotation="90" wrapText="1"/>
      <protection locked="0"/>
    </xf>
    <xf numFmtId="0" fontId="23" fillId="0" borderId="7" xfId="0" applyFont="1" applyFill="1" applyBorder="1" applyAlignment="1" applyProtection="1">
      <alignment horizontal="center" vertical="center" textRotation="90" wrapText="1"/>
      <protection locked="0"/>
    </xf>
    <xf numFmtId="0" fontId="23" fillId="0" borderId="4" xfId="0" applyFont="1" applyFill="1" applyBorder="1" applyAlignment="1" applyProtection="1">
      <alignment horizontal="center" vertical="center" textRotation="90" wrapText="1"/>
      <protection locked="0"/>
    </xf>
    <xf numFmtId="0" fontId="5" fillId="0" borderId="3"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left" vertical="top" wrapText="1"/>
      <protection locked="0"/>
    </xf>
    <xf numFmtId="0" fontId="5" fillId="0" borderId="3" xfId="0" applyFont="1" applyBorder="1" applyAlignment="1" applyProtection="1">
      <alignment horizontal="center" vertical="top" wrapText="1"/>
      <protection locked="0" hidden="1"/>
    </xf>
    <xf numFmtId="0" fontId="5" fillId="0" borderId="7" xfId="0" applyFont="1" applyBorder="1" applyAlignment="1" applyProtection="1">
      <alignment horizontal="center" vertical="top" wrapText="1"/>
      <protection locked="0" hidden="1"/>
    </xf>
    <xf numFmtId="0" fontId="5" fillId="0" borderId="4" xfId="0" applyFont="1" applyBorder="1" applyAlignment="1" applyProtection="1">
      <alignment horizontal="center" vertical="top" wrapText="1"/>
      <protection locked="0" hidden="1"/>
    </xf>
    <xf numFmtId="0" fontId="21" fillId="17" borderId="3" xfId="0" applyFont="1" applyFill="1" applyBorder="1" applyAlignment="1" applyProtection="1">
      <alignment vertical="top"/>
      <protection hidden="1"/>
    </xf>
    <xf numFmtId="0" fontId="21" fillId="17" borderId="7" xfId="0" applyFont="1" applyFill="1" applyBorder="1" applyAlignment="1" applyProtection="1">
      <alignment vertical="top"/>
      <protection hidden="1"/>
    </xf>
    <xf numFmtId="0" fontId="21" fillId="17" borderId="4" xfId="0" applyFont="1" applyFill="1" applyBorder="1" applyAlignment="1" applyProtection="1">
      <alignment vertical="top"/>
      <protection hidden="1"/>
    </xf>
    <xf numFmtId="0" fontId="21" fillId="17" borderId="3" xfId="0" applyFont="1" applyFill="1" applyBorder="1" applyAlignment="1" applyProtection="1">
      <alignment horizontal="center" vertical="top"/>
      <protection hidden="1"/>
    </xf>
    <xf numFmtId="0" fontId="21" fillId="17" borderId="7" xfId="0" applyFont="1" applyFill="1" applyBorder="1" applyAlignment="1" applyProtection="1">
      <alignment horizontal="center" vertical="top"/>
      <protection hidden="1"/>
    </xf>
    <xf numFmtId="0" fontId="21" fillId="17" borderId="4" xfId="0" applyFont="1" applyFill="1" applyBorder="1" applyAlignment="1" applyProtection="1">
      <alignment horizontal="center" vertical="top"/>
      <protection hidden="1"/>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8" fillId="3" borderId="3" xfId="0" applyFont="1" applyFill="1" applyBorder="1" applyAlignment="1" applyProtection="1">
      <alignment horizontal="center" vertical="center" textRotation="90" wrapText="1"/>
      <protection locked="0"/>
    </xf>
    <xf numFmtId="0" fontId="28" fillId="3" borderId="7" xfId="0" applyFont="1" applyFill="1" applyBorder="1" applyAlignment="1" applyProtection="1">
      <alignment horizontal="center" vertical="center" textRotation="90" wrapText="1"/>
      <protection locked="0"/>
    </xf>
    <xf numFmtId="0" fontId="28" fillId="3" borderId="4" xfId="0" applyFont="1" applyFill="1" applyBorder="1" applyAlignment="1" applyProtection="1">
      <alignment horizontal="center" vertical="center" textRotation="90" wrapText="1"/>
      <protection locked="0"/>
    </xf>
    <xf numFmtId="0" fontId="28" fillId="18" borderId="3" xfId="0" applyFont="1" applyFill="1" applyBorder="1" applyAlignment="1" applyProtection="1">
      <alignment horizontal="center" vertical="center" textRotation="90" wrapText="1"/>
      <protection locked="0"/>
    </xf>
    <xf numFmtId="0" fontId="28" fillId="18" borderId="7" xfId="0" applyFont="1" applyFill="1" applyBorder="1" applyAlignment="1" applyProtection="1">
      <alignment horizontal="center" vertical="center" textRotation="90" wrapText="1"/>
      <protection locked="0"/>
    </xf>
    <xf numFmtId="0" fontId="28" fillId="18" borderId="4" xfId="0" applyFont="1" applyFill="1" applyBorder="1" applyAlignment="1" applyProtection="1">
      <alignment horizontal="center" vertical="center" textRotation="90" wrapText="1"/>
      <protection locked="0"/>
    </xf>
    <xf numFmtId="0" fontId="0" fillId="0" borderId="1" xfId="0" applyBorder="1" applyAlignment="1" applyProtection="1">
      <alignment horizontal="left" vertical="top" wrapText="1"/>
      <protection locked="0"/>
    </xf>
    <xf numFmtId="0" fontId="21" fillId="0" borderId="3" xfId="0" applyFont="1" applyFill="1" applyBorder="1" applyAlignment="1" applyProtection="1">
      <alignment horizontal="center" vertical="top" wrapText="1"/>
      <protection hidden="1"/>
    </xf>
    <xf numFmtId="0" fontId="0" fillId="0" borderId="7" xfId="0" applyBorder="1" applyAlignment="1">
      <alignment vertical="top" wrapText="1"/>
    </xf>
    <xf numFmtId="0" fontId="25" fillId="0" borderId="3" xfId="0" applyFont="1" applyFill="1" applyBorder="1" applyAlignment="1" applyProtection="1">
      <alignment horizontal="center" vertical="center" textRotation="90" wrapText="1"/>
      <protection hidden="1"/>
    </xf>
    <xf numFmtId="0" fontId="25" fillId="0" borderId="7" xfId="0" applyFont="1" applyFill="1" applyBorder="1" applyAlignment="1" applyProtection="1">
      <alignment horizontal="center" vertical="center" textRotation="90" wrapText="1"/>
      <protection hidden="1"/>
    </xf>
    <xf numFmtId="0" fontId="25" fillId="0" borderId="4" xfId="0" applyFont="1" applyFill="1" applyBorder="1" applyAlignment="1" applyProtection="1">
      <alignment horizontal="center" vertical="center" textRotation="90" wrapText="1"/>
      <protection hidden="1"/>
    </xf>
    <xf numFmtId="0" fontId="25" fillId="0" borderId="3" xfId="0" applyFont="1" applyFill="1" applyBorder="1" applyAlignment="1" applyProtection="1">
      <alignment horizontal="center" vertical="center" textRotation="90" wrapText="1"/>
      <protection locked="0"/>
    </xf>
    <xf numFmtId="0" fontId="25" fillId="0" borderId="7" xfId="0" applyFont="1" applyFill="1" applyBorder="1" applyAlignment="1" applyProtection="1">
      <alignment horizontal="center" vertical="center" textRotation="90" wrapText="1"/>
      <protection locked="0"/>
    </xf>
    <xf numFmtId="0" fontId="25" fillId="0" borderId="4" xfId="0" applyFont="1" applyFill="1" applyBorder="1" applyAlignment="1" applyProtection="1">
      <alignment horizontal="center" vertical="center" textRotation="90" wrapText="1"/>
      <protection locked="0"/>
    </xf>
    <xf numFmtId="0" fontId="25" fillId="0" borderId="1" xfId="0" applyFont="1" applyFill="1" applyBorder="1" applyAlignment="1" applyProtection="1">
      <alignment horizontal="center" vertical="center" textRotation="90" wrapText="1"/>
      <protection hidden="1"/>
    </xf>
    <xf numFmtId="0" fontId="0" fillId="0" borderId="1" xfId="0" applyBorder="1" applyAlignment="1">
      <alignment horizontal="center" vertical="center" textRotation="90" wrapText="1"/>
    </xf>
    <xf numFmtId="0" fontId="25" fillId="0" borderId="1" xfId="0" applyFont="1" applyFill="1" applyBorder="1" applyAlignment="1" applyProtection="1">
      <alignment horizontal="center" vertical="center" textRotation="90" wrapText="1"/>
      <protection locked="0"/>
    </xf>
    <xf numFmtId="0" fontId="3" fillId="5" borderId="2" xfId="0" applyFont="1" applyFill="1" applyBorder="1" applyAlignment="1">
      <alignment horizontal="center"/>
    </xf>
    <xf numFmtId="0" fontId="3" fillId="5" borderId="5"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Fill="1" applyBorder="1" applyAlignment="1">
      <alignment horizontal="center"/>
    </xf>
    <xf numFmtId="0" fontId="3" fillId="6" borderId="2" xfId="0" applyFont="1" applyFill="1" applyBorder="1" applyAlignment="1">
      <alignment horizontal="center"/>
    </xf>
    <xf numFmtId="0" fontId="3" fillId="6" borderId="5" xfId="0" applyFont="1" applyFill="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0" fillId="0" borderId="0" xfId="0" applyAlignment="1">
      <alignment horizontal="center"/>
    </xf>
    <xf numFmtId="0" fontId="6" fillId="9" borderId="0" xfId="0" applyFont="1" applyFill="1" applyAlignment="1">
      <alignment horizontal="center"/>
    </xf>
    <xf numFmtId="0" fontId="0" fillId="0" borderId="1" xfId="0" applyFill="1" applyBorder="1" applyAlignment="1" applyProtection="1">
      <alignment horizontal="center" vertical="top"/>
      <protection hidden="1"/>
    </xf>
    <xf numFmtId="0" fontId="0" fillId="0" borderId="1" xfId="0" applyFill="1" applyBorder="1" applyAlignment="1">
      <alignment vertical="top"/>
    </xf>
    <xf numFmtId="0" fontId="5" fillId="0" borderId="1" xfId="0" applyFont="1" applyFill="1" applyBorder="1" applyAlignment="1" applyProtection="1">
      <alignment horizontal="center" vertical="top"/>
      <protection hidden="1"/>
    </xf>
    <xf numFmtId="0" fontId="0" fillId="0" borderId="1" xfId="0" applyFill="1" applyBorder="1" applyAlignment="1">
      <alignment horizontal="center" vertical="top"/>
    </xf>
    <xf numFmtId="0" fontId="0" fillId="0" borderId="3" xfId="0" applyFill="1" applyBorder="1" applyAlignment="1" applyProtection="1">
      <alignment horizontal="center" vertical="top"/>
      <protection locked="0" hidden="1"/>
    </xf>
    <xf numFmtId="0" fontId="0" fillId="0" borderId="7" xfId="0" applyBorder="1" applyAlignment="1">
      <alignment vertical="top"/>
    </xf>
    <xf numFmtId="0" fontId="0" fillId="0" borderId="4" xfId="0" applyBorder="1" applyAlignment="1">
      <alignment vertical="top"/>
    </xf>
    <xf numFmtId="0" fontId="0" fillId="0" borderId="7" xfId="0" applyBorder="1" applyAlignment="1">
      <alignment horizontal="center" vertical="top"/>
    </xf>
    <xf numFmtId="0" fontId="0" fillId="0" borderId="4" xfId="0" applyBorder="1" applyAlignment="1">
      <alignment horizontal="center" vertical="top"/>
    </xf>
    <xf numFmtId="0" fontId="5" fillId="0" borderId="3" xfId="0" applyFont="1" applyFill="1" applyBorder="1" applyAlignment="1" applyProtection="1">
      <alignment horizontal="center" vertical="top"/>
      <protection locked="0" hidden="1"/>
    </xf>
    <xf numFmtId="0" fontId="0" fillId="0" borderId="0" xfId="0" applyAlignment="1"/>
  </cellXfs>
  <cellStyles count="4">
    <cellStyle name="Normal" xfId="0" builtinId="0"/>
    <cellStyle name="Normal 2" xfId="1"/>
    <cellStyle name="Normal 3" xfId="2"/>
    <cellStyle name="Normal 4" xfId="3"/>
  </cellStyles>
  <dxfs count="279">
    <dxf>
      <fill>
        <patternFill>
          <bgColor rgb="FFFFCC66"/>
        </patternFill>
      </fill>
    </dxf>
    <dxf>
      <fill>
        <patternFill>
          <bgColor indexed="42"/>
        </patternFill>
      </fill>
    </dxf>
    <dxf>
      <fill>
        <patternFill>
          <bgColor indexed="43"/>
        </patternFill>
      </fill>
    </dxf>
    <dxf>
      <fill>
        <patternFill>
          <bgColor rgb="FFFFCC66"/>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rgb="FFFFCC66"/>
        </patternFill>
      </fill>
    </dxf>
    <dxf>
      <fill>
        <patternFill>
          <bgColor indexed="42"/>
        </patternFill>
      </fill>
    </dxf>
    <dxf>
      <fill>
        <patternFill>
          <bgColor indexed="43"/>
        </patternFill>
      </fill>
    </dxf>
    <dxf>
      <fill>
        <patternFill>
          <bgColor rgb="FFFFCC66"/>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ont>
        <condense val="0"/>
        <extend val="0"/>
        <color auto="1"/>
      </font>
      <fill>
        <patternFill>
          <bgColor indexed="9"/>
        </patternFill>
      </fill>
    </dxf>
    <dxf>
      <font>
        <condense val="0"/>
        <extend val="0"/>
        <color auto="1"/>
      </font>
      <fill>
        <patternFill>
          <bgColor indexed="52"/>
        </patternFill>
      </fill>
    </dxf>
    <dxf>
      <font>
        <condense val="0"/>
        <extend val="0"/>
        <color indexed="9"/>
      </font>
      <fill>
        <patternFill>
          <bgColor indexed="17"/>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indexed="9"/>
      </font>
      <fill>
        <patternFill>
          <bgColor indexed="10"/>
        </patternFill>
      </fill>
    </dxf>
    <dxf>
      <font>
        <condense val="0"/>
        <extend val="0"/>
        <color indexed="9"/>
      </font>
      <fill>
        <patternFill>
          <bgColor indexed="11"/>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dxf>
    <dxf>
      <font>
        <condense val="0"/>
        <extend val="0"/>
        <color auto="1"/>
      </font>
    </dxf>
    <dxf>
      <font>
        <condense val="0"/>
        <extend val="0"/>
        <color auto="1"/>
      </font>
    </dxf>
    <dxf>
      <fill>
        <patternFill>
          <bgColor indexed="45"/>
        </patternFill>
      </fill>
    </dxf>
    <dxf>
      <fill>
        <patternFill>
          <bgColor indexed="43"/>
        </patternFill>
      </fill>
    </dxf>
    <dxf>
      <fill>
        <patternFill>
          <bgColor indexed="42"/>
        </patternFill>
      </fill>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5"/>
        </patternFill>
      </fill>
    </dxf>
    <dxf>
      <fill>
        <patternFill>
          <bgColor indexed="43"/>
        </patternFill>
      </fill>
    </dxf>
    <dxf>
      <fill>
        <patternFill>
          <bgColor indexed="42"/>
        </patternFill>
      </fill>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2"/>
        </patternFill>
      </fill>
    </dxf>
    <dxf>
      <fill>
        <patternFill>
          <bgColor indexed="43"/>
        </patternFill>
      </fill>
    </dxf>
    <dxf>
      <font>
        <condense val="0"/>
        <extend val="0"/>
        <color indexed="9"/>
      </font>
      <fill>
        <patternFill>
          <bgColor indexed="9"/>
        </patternFill>
      </fill>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ont>
        <condense val="0"/>
        <extend val="0"/>
        <color auto="1"/>
      </font>
    </dxf>
    <dxf>
      <fill>
        <patternFill>
          <bgColor indexed="45"/>
        </patternFill>
      </fill>
    </dxf>
    <dxf>
      <fill>
        <patternFill>
          <bgColor indexed="43"/>
        </patternFill>
      </fill>
    </dxf>
    <dxf>
      <fill>
        <patternFill>
          <bgColor indexed="42"/>
        </patternFill>
      </fill>
    </dxf>
    <dxf>
      <font>
        <condense val="0"/>
        <extend val="0"/>
        <color auto="1"/>
      </font>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2"/>
        </patternFill>
      </fill>
    </dxf>
    <dxf>
      <fill>
        <patternFill>
          <bgColor indexed="43"/>
        </patternFill>
      </fill>
    </dxf>
    <dxf>
      <font>
        <condense val="0"/>
        <extend val="0"/>
        <color indexed="9"/>
      </font>
      <fill>
        <patternFill>
          <bgColor indexed="9"/>
        </patternFill>
      </fill>
    </dxf>
    <dxf>
      <fill>
        <patternFill>
          <bgColor indexed="45"/>
        </patternFill>
      </fill>
    </dxf>
    <dxf>
      <fill>
        <patternFill>
          <bgColor indexed="43"/>
        </patternFill>
      </fill>
    </dxf>
    <dxf>
      <fill>
        <patternFill>
          <bgColor indexed="42"/>
        </patternFill>
      </fill>
    </dxf>
    <dxf>
      <font>
        <condense val="0"/>
        <extend val="0"/>
        <color auto="1"/>
      </font>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indexed="42"/>
        </patternFill>
      </fill>
    </dxf>
    <dxf>
      <font>
        <condense val="0"/>
        <extend val="0"/>
        <color indexed="9"/>
      </font>
      <fill>
        <patternFill patternType="none">
          <bgColor indexed="65"/>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6.jpeg"/><Relationship Id="rId2" Type="http://schemas.openxmlformats.org/officeDocument/2006/relationships/image" Target="../media/image11.jpeg"/><Relationship Id="rId1" Type="http://schemas.openxmlformats.org/officeDocument/2006/relationships/image" Target="../media/image10.jpeg"/><Relationship Id="rId6" Type="http://schemas.openxmlformats.org/officeDocument/2006/relationships/image" Target="../media/image15.jpeg"/><Relationship Id="rId5" Type="http://schemas.openxmlformats.org/officeDocument/2006/relationships/image" Target="../media/image14.jpeg"/><Relationship Id="rId4" Type="http://schemas.openxmlformats.org/officeDocument/2006/relationships/image" Target="../media/image1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1</xdr:col>
      <xdr:colOff>0</xdr:colOff>
      <xdr:row>3</xdr:row>
      <xdr:rowOff>19050</xdr:rowOff>
    </xdr:to>
    <xdr:pic>
      <xdr:nvPicPr>
        <xdr:cNvPr id="85817" name="Picture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800" t="15625" r="3400" b="25000"/>
        <a:stretch>
          <a:fillRect/>
        </a:stretch>
      </xdr:blipFill>
      <xdr:spPr bwMode="auto">
        <a:xfrm>
          <a:off x="9525" y="390525"/>
          <a:ext cx="4467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9525</xdr:rowOff>
    </xdr:from>
    <xdr:to>
      <xdr:col>4</xdr:col>
      <xdr:colOff>19050</xdr:colOff>
      <xdr:row>6</xdr:row>
      <xdr:rowOff>38100</xdr:rowOff>
    </xdr:to>
    <xdr:pic>
      <xdr:nvPicPr>
        <xdr:cNvPr id="85818" name="Picture 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124" t="14063" r="2580" b="25000"/>
        <a:stretch>
          <a:fillRect/>
        </a:stretch>
      </xdr:blipFill>
      <xdr:spPr bwMode="auto">
        <a:xfrm>
          <a:off x="0" y="1952625"/>
          <a:ext cx="59817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4</xdr:row>
      <xdr:rowOff>190500</xdr:rowOff>
    </xdr:from>
    <xdr:to>
      <xdr:col>7</xdr:col>
      <xdr:colOff>38100</xdr:colOff>
      <xdr:row>6</xdr:row>
      <xdr:rowOff>28575</xdr:rowOff>
    </xdr:to>
    <xdr:pic>
      <xdr:nvPicPr>
        <xdr:cNvPr id="85819"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3966" t="14063" r="4533" b="23438"/>
        <a:stretch>
          <a:fillRect/>
        </a:stretch>
      </xdr:blipFill>
      <xdr:spPr bwMode="auto">
        <a:xfrm>
          <a:off x="6238875" y="1933575"/>
          <a:ext cx="3076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19050</xdr:rowOff>
    </xdr:from>
    <xdr:to>
      <xdr:col>7</xdr:col>
      <xdr:colOff>9525</xdr:colOff>
      <xdr:row>15</xdr:row>
      <xdr:rowOff>76200</xdr:rowOff>
    </xdr:to>
    <xdr:pic>
      <xdr:nvPicPr>
        <xdr:cNvPr id="85820"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15390" r="2335" b="23051"/>
        <a:stretch>
          <a:fillRect/>
        </a:stretch>
      </xdr:blipFill>
      <xdr:spPr bwMode="auto">
        <a:xfrm>
          <a:off x="0" y="15935325"/>
          <a:ext cx="928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7</xdr:col>
      <xdr:colOff>47625</xdr:colOff>
      <xdr:row>18</xdr:row>
      <xdr:rowOff>104775</xdr:rowOff>
    </xdr:to>
    <xdr:pic>
      <xdr:nvPicPr>
        <xdr:cNvPr id="85821" name="Picture 4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1266" t="13197" r="1819" b="17043"/>
        <a:stretch>
          <a:fillRect/>
        </a:stretch>
      </xdr:blipFill>
      <xdr:spPr bwMode="auto">
        <a:xfrm>
          <a:off x="0" y="21088350"/>
          <a:ext cx="93249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28575</xdr:rowOff>
    </xdr:from>
    <xdr:to>
      <xdr:col>0</xdr:col>
      <xdr:colOff>885825</xdr:colOff>
      <xdr:row>0</xdr:row>
      <xdr:rowOff>381000</xdr:rowOff>
    </xdr:to>
    <xdr:pic>
      <xdr:nvPicPr>
        <xdr:cNvPr id="85822" name="Picture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28575"/>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xdr:row>
      <xdr:rowOff>0</xdr:rowOff>
    </xdr:from>
    <xdr:to>
      <xdr:col>7</xdr:col>
      <xdr:colOff>19050</xdr:colOff>
      <xdr:row>3</xdr:row>
      <xdr:rowOff>19050</xdr:rowOff>
    </xdr:to>
    <xdr:pic>
      <xdr:nvPicPr>
        <xdr:cNvPr id="85823" name="Picture 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l="2638" t="14046" r="3252" b="26263"/>
        <a:stretch>
          <a:fillRect/>
        </a:stretch>
      </xdr:blipFill>
      <xdr:spPr bwMode="auto">
        <a:xfrm>
          <a:off x="4724400" y="390525"/>
          <a:ext cx="4572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9525</xdr:rowOff>
    </xdr:from>
    <xdr:to>
      <xdr:col>6</xdr:col>
      <xdr:colOff>2428875</xdr:colOff>
      <xdr:row>12</xdr:row>
      <xdr:rowOff>57150</xdr:rowOff>
    </xdr:to>
    <xdr:pic>
      <xdr:nvPicPr>
        <xdr:cNvPr id="85824" name="Picture 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l="2077" t="18181" r="1770" b="21454"/>
        <a:stretch>
          <a:fillRect/>
        </a:stretch>
      </xdr:blipFill>
      <xdr:spPr bwMode="auto">
        <a:xfrm>
          <a:off x="0" y="10753725"/>
          <a:ext cx="926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7</xdr:col>
      <xdr:colOff>19050</xdr:colOff>
      <xdr:row>9</xdr:row>
      <xdr:rowOff>76200</xdr:rowOff>
    </xdr:to>
    <xdr:pic>
      <xdr:nvPicPr>
        <xdr:cNvPr id="85825" name="Picture 37"/>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l="1494" t="13680" r="2106" b="21339"/>
        <a:stretch>
          <a:fillRect/>
        </a:stretch>
      </xdr:blipFill>
      <xdr:spPr bwMode="auto">
        <a:xfrm>
          <a:off x="0" y="5572125"/>
          <a:ext cx="92964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342900</xdr:rowOff>
    </xdr:from>
    <xdr:to>
      <xdr:col>7</xdr:col>
      <xdr:colOff>9525</xdr:colOff>
      <xdr:row>21</xdr:row>
      <xdr:rowOff>76200</xdr:rowOff>
    </xdr:to>
    <xdr:pic>
      <xdr:nvPicPr>
        <xdr:cNvPr id="85826"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26603325"/>
          <a:ext cx="9286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7</xdr:col>
      <xdr:colOff>9525</xdr:colOff>
      <xdr:row>24</xdr:row>
      <xdr:rowOff>76200</xdr:rowOff>
    </xdr:to>
    <xdr:pic>
      <xdr:nvPicPr>
        <xdr:cNvPr id="85827"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31775400"/>
          <a:ext cx="9286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7</xdr:col>
      <xdr:colOff>9525</xdr:colOff>
      <xdr:row>27</xdr:row>
      <xdr:rowOff>76200</xdr:rowOff>
    </xdr:to>
    <xdr:pic>
      <xdr:nvPicPr>
        <xdr:cNvPr id="85828"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36947475"/>
          <a:ext cx="9286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333375</xdr:rowOff>
    </xdr:from>
    <xdr:to>
      <xdr:col>7</xdr:col>
      <xdr:colOff>9525</xdr:colOff>
      <xdr:row>30</xdr:row>
      <xdr:rowOff>57150</xdr:rowOff>
    </xdr:to>
    <xdr:pic>
      <xdr:nvPicPr>
        <xdr:cNvPr id="85829"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42110025"/>
          <a:ext cx="92868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333375</xdr:rowOff>
    </xdr:from>
    <xdr:to>
      <xdr:col>7</xdr:col>
      <xdr:colOff>9525</xdr:colOff>
      <xdr:row>33</xdr:row>
      <xdr:rowOff>57150</xdr:rowOff>
    </xdr:to>
    <xdr:pic>
      <xdr:nvPicPr>
        <xdr:cNvPr id="85830"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47282100"/>
          <a:ext cx="92868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333375</xdr:rowOff>
    </xdr:from>
    <xdr:to>
      <xdr:col>7</xdr:col>
      <xdr:colOff>9525</xdr:colOff>
      <xdr:row>36</xdr:row>
      <xdr:rowOff>57150</xdr:rowOff>
    </xdr:to>
    <xdr:pic>
      <xdr:nvPicPr>
        <xdr:cNvPr id="85831"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52454175"/>
          <a:ext cx="92868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9525</xdr:colOff>
      <xdr:row>39</xdr:row>
      <xdr:rowOff>76200</xdr:rowOff>
    </xdr:to>
    <xdr:pic>
      <xdr:nvPicPr>
        <xdr:cNvPr id="85832"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57635775"/>
          <a:ext cx="9286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42</xdr:row>
      <xdr:rowOff>0</xdr:rowOff>
    </xdr:from>
    <xdr:to>
      <xdr:col>7</xdr:col>
      <xdr:colOff>19050</xdr:colOff>
      <xdr:row>42</xdr:row>
      <xdr:rowOff>76200</xdr:rowOff>
    </xdr:to>
    <xdr:pic>
      <xdr:nvPicPr>
        <xdr:cNvPr id="85833"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9525" y="62807850"/>
          <a:ext cx="9286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333375</xdr:rowOff>
    </xdr:from>
    <xdr:to>
      <xdr:col>7</xdr:col>
      <xdr:colOff>9525</xdr:colOff>
      <xdr:row>45</xdr:row>
      <xdr:rowOff>57150</xdr:rowOff>
    </xdr:to>
    <xdr:pic>
      <xdr:nvPicPr>
        <xdr:cNvPr id="85834"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67970400"/>
          <a:ext cx="92868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333375</xdr:rowOff>
    </xdr:from>
    <xdr:to>
      <xdr:col>7</xdr:col>
      <xdr:colOff>9525</xdr:colOff>
      <xdr:row>48</xdr:row>
      <xdr:rowOff>57150</xdr:rowOff>
    </xdr:to>
    <xdr:pic>
      <xdr:nvPicPr>
        <xdr:cNvPr id="85835" name="Picture 3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1379" t="66689" r="2335" b="23051"/>
        <a:stretch>
          <a:fillRect/>
        </a:stretch>
      </xdr:blipFill>
      <xdr:spPr bwMode="auto">
        <a:xfrm>
          <a:off x="0" y="73142475"/>
          <a:ext cx="92868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3</xdr:col>
      <xdr:colOff>0</xdr:colOff>
      <xdr:row>6</xdr:row>
      <xdr:rowOff>0</xdr:rowOff>
    </xdr:to>
    <xdr:pic>
      <xdr:nvPicPr>
        <xdr:cNvPr id="87723"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942975"/>
          <a:ext cx="41814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7</xdr:row>
      <xdr:rowOff>9525</xdr:rowOff>
    </xdr:from>
    <xdr:to>
      <xdr:col>3</xdr:col>
      <xdr:colOff>19050</xdr:colOff>
      <xdr:row>8</xdr:row>
      <xdr:rowOff>9525</xdr:rowOff>
    </xdr:to>
    <xdr:pic>
      <xdr:nvPicPr>
        <xdr:cNvPr id="8772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1800225"/>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9</xdr:row>
      <xdr:rowOff>0</xdr:rowOff>
    </xdr:from>
    <xdr:to>
      <xdr:col>1</xdr:col>
      <xdr:colOff>0</xdr:colOff>
      <xdr:row>10</xdr:row>
      <xdr:rowOff>0</xdr:rowOff>
    </xdr:to>
    <xdr:pic>
      <xdr:nvPicPr>
        <xdr:cNvPr id="87725" name="Picture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0515" t="22444" r="21460" b="36778"/>
        <a:stretch>
          <a:fillRect/>
        </a:stretch>
      </xdr:blipFill>
      <xdr:spPr bwMode="auto">
        <a:xfrm>
          <a:off x="9525" y="3429000"/>
          <a:ext cx="390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5</xdr:row>
      <xdr:rowOff>0</xdr:rowOff>
    </xdr:from>
    <xdr:to>
      <xdr:col>4</xdr:col>
      <xdr:colOff>9525</xdr:colOff>
      <xdr:row>6</xdr:row>
      <xdr:rowOff>0</xdr:rowOff>
    </xdr:to>
    <xdr:pic>
      <xdr:nvPicPr>
        <xdr:cNvPr id="87726"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91050" y="942975"/>
          <a:ext cx="1476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7</xdr:row>
      <xdr:rowOff>0</xdr:rowOff>
    </xdr:from>
    <xdr:to>
      <xdr:col>4</xdr:col>
      <xdr:colOff>9525</xdr:colOff>
      <xdr:row>8</xdr:row>
      <xdr:rowOff>9525</xdr:rowOff>
    </xdr:to>
    <xdr:pic>
      <xdr:nvPicPr>
        <xdr:cNvPr id="87727"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3182"/>
        <a:stretch>
          <a:fillRect/>
        </a:stretch>
      </xdr:blipFill>
      <xdr:spPr bwMode="auto">
        <a:xfrm>
          <a:off x="4591050" y="1790700"/>
          <a:ext cx="1476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104775</xdr:rowOff>
    </xdr:from>
    <xdr:to>
      <xdr:col>1</xdr:col>
      <xdr:colOff>628650</xdr:colOff>
      <xdr:row>2</xdr:row>
      <xdr:rowOff>238125</xdr:rowOff>
    </xdr:to>
    <xdr:pic>
      <xdr:nvPicPr>
        <xdr:cNvPr id="87728" name="Picture 5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050" y="104775"/>
          <a:ext cx="1009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24</xdr:row>
      <xdr:rowOff>114300</xdr:rowOff>
    </xdr:from>
    <xdr:to>
      <xdr:col>1</xdr:col>
      <xdr:colOff>638175</xdr:colOff>
      <xdr:row>26</xdr:row>
      <xdr:rowOff>247650</xdr:rowOff>
    </xdr:to>
    <xdr:pic>
      <xdr:nvPicPr>
        <xdr:cNvPr id="87729" name="Picture 5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 y="9886950"/>
          <a:ext cx="1009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9525</xdr:rowOff>
    </xdr:from>
    <xdr:to>
      <xdr:col>3</xdr:col>
      <xdr:colOff>9525</xdr:colOff>
      <xdr:row>13</xdr:row>
      <xdr:rowOff>0</xdr:rowOff>
    </xdr:to>
    <xdr:pic>
      <xdr:nvPicPr>
        <xdr:cNvPr id="87730"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4029075"/>
          <a:ext cx="4191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9525</xdr:rowOff>
    </xdr:from>
    <xdr:to>
      <xdr:col>3</xdr:col>
      <xdr:colOff>9525</xdr:colOff>
      <xdr:row>20</xdr:row>
      <xdr:rowOff>0</xdr:rowOff>
    </xdr:to>
    <xdr:pic>
      <xdr:nvPicPr>
        <xdr:cNvPr id="87731"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7105650"/>
          <a:ext cx="4191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9525</xdr:rowOff>
    </xdr:from>
    <xdr:to>
      <xdr:col>3</xdr:col>
      <xdr:colOff>9525</xdr:colOff>
      <xdr:row>30</xdr:row>
      <xdr:rowOff>0</xdr:rowOff>
    </xdr:to>
    <xdr:pic>
      <xdr:nvPicPr>
        <xdr:cNvPr id="87732"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10725150"/>
          <a:ext cx="4191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9525</xdr:rowOff>
    </xdr:from>
    <xdr:to>
      <xdr:col>3</xdr:col>
      <xdr:colOff>9525</xdr:colOff>
      <xdr:row>37</xdr:row>
      <xdr:rowOff>0</xdr:rowOff>
    </xdr:to>
    <xdr:pic>
      <xdr:nvPicPr>
        <xdr:cNvPr id="87733"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13801725"/>
          <a:ext cx="4191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9525</xdr:rowOff>
    </xdr:from>
    <xdr:to>
      <xdr:col>3</xdr:col>
      <xdr:colOff>9525</xdr:colOff>
      <xdr:row>44</xdr:row>
      <xdr:rowOff>0</xdr:rowOff>
    </xdr:to>
    <xdr:pic>
      <xdr:nvPicPr>
        <xdr:cNvPr id="87734"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176" t="17104" r="4311" b="34492"/>
        <a:stretch>
          <a:fillRect/>
        </a:stretch>
      </xdr:blipFill>
      <xdr:spPr bwMode="auto">
        <a:xfrm>
          <a:off x="400050" y="16878300"/>
          <a:ext cx="4191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9525</xdr:rowOff>
    </xdr:from>
    <xdr:to>
      <xdr:col>4</xdr:col>
      <xdr:colOff>0</xdr:colOff>
      <xdr:row>13</xdr:row>
      <xdr:rowOff>0</xdr:rowOff>
    </xdr:to>
    <xdr:pic>
      <xdr:nvPicPr>
        <xdr:cNvPr id="87735"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81525" y="4029075"/>
          <a:ext cx="1476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xdr:row>
      <xdr:rowOff>9525</xdr:rowOff>
    </xdr:from>
    <xdr:to>
      <xdr:col>4</xdr:col>
      <xdr:colOff>0</xdr:colOff>
      <xdr:row>20</xdr:row>
      <xdr:rowOff>0</xdr:rowOff>
    </xdr:to>
    <xdr:pic>
      <xdr:nvPicPr>
        <xdr:cNvPr id="87736"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81525" y="7105650"/>
          <a:ext cx="1476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xdr:row>
      <xdr:rowOff>9525</xdr:rowOff>
    </xdr:from>
    <xdr:to>
      <xdr:col>4</xdr:col>
      <xdr:colOff>0</xdr:colOff>
      <xdr:row>30</xdr:row>
      <xdr:rowOff>0</xdr:rowOff>
    </xdr:to>
    <xdr:pic>
      <xdr:nvPicPr>
        <xdr:cNvPr id="87737"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81525" y="10725150"/>
          <a:ext cx="1476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36</xdr:row>
      <xdr:rowOff>9525</xdr:rowOff>
    </xdr:from>
    <xdr:to>
      <xdr:col>4</xdr:col>
      <xdr:colOff>0</xdr:colOff>
      <xdr:row>37</xdr:row>
      <xdr:rowOff>0</xdr:rowOff>
    </xdr:to>
    <xdr:pic>
      <xdr:nvPicPr>
        <xdr:cNvPr id="87738"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81525" y="13801725"/>
          <a:ext cx="1476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43</xdr:row>
      <xdr:rowOff>9525</xdr:rowOff>
    </xdr:from>
    <xdr:to>
      <xdr:col>4</xdr:col>
      <xdr:colOff>0</xdr:colOff>
      <xdr:row>44</xdr:row>
      <xdr:rowOff>0</xdr:rowOff>
    </xdr:to>
    <xdr:pic>
      <xdr:nvPicPr>
        <xdr:cNvPr id="87739" name="Picture 4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6123" t="19592" r="6528" b="37959"/>
        <a:stretch>
          <a:fillRect/>
        </a:stretch>
      </xdr:blipFill>
      <xdr:spPr bwMode="auto">
        <a:xfrm>
          <a:off x="4581525" y="16878300"/>
          <a:ext cx="1476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14</xdr:row>
      <xdr:rowOff>9525</xdr:rowOff>
    </xdr:from>
    <xdr:to>
      <xdr:col>3</xdr:col>
      <xdr:colOff>19050</xdr:colOff>
      <xdr:row>15</xdr:row>
      <xdr:rowOff>9525</xdr:rowOff>
    </xdr:to>
    <xdr:pic>
      <xdr:nvPicPr>
        <xdr:cNvPr id="8774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4876800"/>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3</xdr:col>
      <xdr:colOff>19050</xdr:colOff>
      <xdr:row>22</xdr:row>
      <xdr:rowOff>0</xdr:rowOff>
    </xdr:to>
    <xdr:pic>
      <xdr:nvPicPr>
        <xdr:cNvPr id="87741"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7943850"/>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31</xdr:row>
      <xdr:rowOff>0</xdr:rowOff>
    </xdr:from>
    <xdr:to>
      <xdr:col>3</xdr:col>
      <xdr:colOff>19050</xdr:colOff>
      <xdr:row>32</xdr:row>
      <xdr:rowOff>0</xdr:rowOff>
    </xdr:to>
    <xdr:pic>
      <xdr:nvPicPr>
        <xdr:cNvPr id="8774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11563350"/>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38</xdr:row>
      <xdr:rowOff>0</xdr:rowOff>
    </xdr:from>
    <xdr:to>
      <xdr:col>3</xdr:col>
      <xdr:colOff>19050</xdr:colOff>
      <xdr:row>39</xdr:row>
      <xdr:rowOff>0</xdr:rowOff>
    </xdr:to>
    <xdr:pic>
      <xdr:nvPicPr>
        <xdr:cNvPr id="8774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14639925"/>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45</xdr:row>
      <xdr:rowOff>0</xdr:rowOff>
    </xdr:from>
    <xdr:to>
      <xdr:col>3</xdr:col>
      <xdr:colOff>19050</xdr:colOff>
      <xdr:row>46</xdr:row>
      <xdr:rowOff>0</xdr:rowOff>
    </xdr:to>
    <xdr:pic>
      <xdr:nvPicPr>
        <xdr:cNvPr id="8774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74" t="16129" r="2377" b="35017"/>
        <a:stretch>
          <a:fillRect/>
        </a:stretch>
      </xdr:blipFill>
      <xdr:spPr bwMode="auto">
        <a:xfrm>
          <a:off x="409575" y="17716500"/>
          <a:ext cx="4191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14</xdr:row>
      <xdr:rowOff>0</xdr:rowOff>
    </xdr:from>
    <xdr:to>
      <xdr:col>4</xdr:col>
      <xdr:colOff>0</xdr:colOff>
      <xdr:row>15</xdr:row>
      <xdr:rowOff>9525</xdr:rowOff>
    </xdr:to>
    <xdr:pic>
      <xdr:nvPicPr>
        <xdr:cNvPr id="87745"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3182"/>
        <a:stretch>
          <a:fillRect/>
        </a:stretch>
      </xdr:blipFill>
      <xdr:spPr bwMode="auto">
        <a:xfrm>
          <a:off x="4591050" y="4867275"/>
          <a:ext cx="146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21</xdr:row>
      <xdr:rowOff>0</xdr:rowOff>
    </xdr:from>
    <xdr:to>
      <xdr:col>4</xdr:col>
      <xdr:colOff>0</xdr:colOff>
      <xdr:row>22</xdr:row>
      <xdr:rowOff>0</xdr:rowOff>
    </xdr:to>
    <xdr:pic>
      <xdr:nvPicPr>
        <xdr:cNvPr id="87746"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5483"/>
        <a:stretch>
          <a:fillRect/>
        </a:stretch>
      </xdr:blipFill>
      <xdr:spPr bwMode="auto">
        <a:xfrm>
          <a:off x="4591050" y="7943850"/>
          <a:ext cx="14668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4</xdr:col>
      <xdr:colOff>0</xdr:colOff>
      <xdr:row>32</xdr:row>
      <xdr:rowOff>0</xdr:rowOff>
    </xdr:to>
    <xdr:pic>
      <xdr:nvPicPr>
        <xdr:cNvPr id="87747"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5483"/>
        <a:stretch>
          <a:fillRect/>
        </a:stretch>
      </xdr:blipFill>
      <xdr:spPr bwMode="auto">
        <a:xfrm>
          <a:off x="4581525" y="11563350"/>
          <a:ext cx="1476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38</xdr:row>
      <xdr:rowOff>0</xdr:rowOff>
    </xdr:from>
    <xdr:to>
      <xdr:col>4</xdr:col>
      <xdr:colOff>9525</xdr:colOff>
      <xdr:row>39</xdr:row>
      <xdr:rowOff>0</xdr:rowOff>
    </xdr:to>
    <xdr:pic>
      <xdr:nvPicPr>
        <xdr:cNvPr id="87748"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5483"/>
        <a:stretch>
          <a:fillRect/>
        </a:stretch>
      </xdr:blipFill>
      <xdr:spPr bwMode="auto">
        <a:xfrm>
          <a:off x="4591050" y="14639925"/>
          <a:ext cx="1476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4</xdr:col>
      <xdr:colOff>0</xdr:colOff>
      <xdr:row>46</xdr:row>
      <xdr:rowOff>0</xdr:rowOff>
    </xdr:to>
    <xdr:pic>
      <xdr:nvPicPr>
        <xdr:cNvPr id="87749" name="Picture 5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462" t="16129" r="7483" b="35483"/>
        <a:stretch>
          <a:fillRect/>
        </a:stretch>
      </xdr:blipFill>
      <xdr:spPr bwMode="auto">
        <a:xfrm>
          <a:off x="4581525" y="17716500"/>
          <a:ext cx="1476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1</xdr:col>
      <xdr:colOff>0</xdr:colOff>
      <xdr:row>17</xdr:row>
      <xdr:rowOff>0</xdr:rowOff>
    </xdr:to>
    <xdr:pic>
      <xdr:nvPicPr>
        <xdr:cNvPr id="87750"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650557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1</xdr:col>
      <xdr:colOff>0</xdr:colOff>
      <xdr:row>24</xdr:row>
      <xdr:rowOff>0</xdr:rowOff>
    </xdr:to>
    <xdr:pic>
      <xdr:nvPicPr>
        <xdr:cNvPr id="87751"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9582150"/>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9525</xdr:rowOff>
    </xdr:from>
    <xdr:to>
      <xdr:col>1</xdr:col>
      <xdr:colOff>0</xdr:colOff>
      <xdr:row>34</xdr:row>
      <xdr:rowOff>9525</xdr:rowOff>
    </xdr:to>
    <xdr:pic>
      <xdr:nvPicPr>
        <xdr:cNvPr id="87752"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321117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1</xdr:col>
      <xdr:colOff>0</xdr:colOff>
      <xdr:row>41</xdr:row>
      <xdr:rowOff>0</xdr:rowOff>
    </xdr:to>
    <xdr:pic>
      <xdr:nvPicPr>
        <xdr:cNvPr id="87753"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627822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1</xdr:col>
      <xdr:colOff>0</xdr:colOff>
      <xdr:row>48</xdr:row>
      <xdr:rowOff>0</xdr:rowOff>
    </xdr:to>
    <xdr:pic>
      <xdr:nvPicPr>
        <xdr:cNvPr id="87754"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9354800"/>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9</xdr:row>
      <xdr:rowOff>0</xdr:rowOff>
    </xdr:from>
    <xdr:to>
      <xdr:col>1</xdr:col>
      <xdr:colOff>0</xdr:colOff>
      <xdr:row>10</xdr:row>
      <xdr:rowOff>0</xdr:rowOff>
    </xdr:to>
    <xdr:pic>
      <xdr:nvPicPr>
        <xdr:cNvPr id="87755" name="Picture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0515" t="22444" r="21460" b="36778"/>
        <a:stretch>
          <a:fillRect/>
        </a:stretch>
      </xdr:blipFill>
      <xdr:spPr bwMode="auto">
        <a:xfrm>
          <a:off x="9525" y="3429000"/>
          <a:ext cx="390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104775</xdr:rowOff>
    </xdr:from>
    <xdr:to>
      <xdr:col>1</xdr:col>
      <xdr:colOff>647700</xdr:colOff>
      <xdr:row>2</xdr:row>
      <xdr:rowOff>238125</xdr:rowOff>
    </xdr:to>
    <xdr:pic>
      <xdr:nvPicPr>
        <xdr:cNvPr id="87756" name="Picture 5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104775"/>
          <a:ext cx="1009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24</xdr:row>
      <xdr:rowOff>114300</xdr:rowOff>
    </xdr:from>
    <xdr:to>
      <xdr:col>1</xdr:col>
      <xdr:colOff>638175</xdr:colOff>
      <xdr:row>26</xdr:row>
      <xdr:rowOff>247650</xdr:rowOff>
    </xdr:to>
    <xdr:pic>
      <xdr:nvPicPr>
        <xdr:cNvPr id="87757" name="Picture 5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 y="9886950"/>
          <a:ext cx="1009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1</xdr:col>
      <xdr:colOff>0</xdr:colOff>
      <xdr:row>17</xdr:row>
      <xdr:rowOff>0</xdr:rowOff>
    </xdr:to>
    <xdr:pic>
      <xdr:nvPicPr>
        <xdr:cNvPr id="87758"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650557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1</xdr:col>
      <xdr:colOff>0</xdr:colOff>
      <xdr:row>24</xdr:row>
      <xdr:rowOff>0</xdr:rowOff>
    </xdr:to>
    <xdr:pic>
      <xdr:nvPicPr>
        <xdr:cNvPr id="87759"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9582150"/>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9525</xdr:rowOff>
    </xdr:from>
    <xdr:to>
      <xdr:col>1</xdr:col>
      <xdr:colOff>0</xdr:colOff>
      <xdr:row>34</xdr:row>
      <xdr:rowOff>9525</xdr:rowOff>
    </xdr:to>
    <xdr:pic>
      <xdr:nvPicPr>
        <xdr:cNvPr id="87760"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321117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1</xdr:col>
      <xdr:colOff>0</xdr:colOff>
      <xdr:row>41</xdr:row>
      <xdr:rowOff>0</xdr:rowOff>
    </xdr:to>
    <xdr:pic>
      <xdr:nvPicPr>
        <xdr:cNvPr id="87761"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6278225"/>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1</xdr:col>
      <xdr:colOff>0</xdr:colOff>
      <xdr:row>48</xdr:row>
      <xdr:rowOff>0</xdr:rowOff>
    </xdr:to>
    <xdr:pic>
      <xdr:nvPicPr>
        <xdr:cNvPr id="87762"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0515" t="22444" r="21460" b="36778"/>
        <a:stretch>
          <a:fillRect/>
        </a:stretch>
      </xdr:blipFill>
      <xdr:spPr bwMode="auto">
        <a:xfrm>
          <a:off x="0" y="19354800"/>
          <a:ext cx="400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20</xdr:row>
      <xdr:rowOff>123825</xdr:rowOff>
    </xdr:to>
    <xdr:pic>
      <xdr:nvPicPr>
        <xdr:cNvPr id="4414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6000" t="3355" r="17999" b="2"/>
        <a:stretch>
          <a:fillRect/>
        </a:stretch>
      </xdr:blipFill>
      <xdr:spPr bwMode="auto">
        <a:xfrm>
          <a:off x="0" y="0"/>
          <a:ext cx="533400" cy="764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13</xdr:row>
      <xdr:rowOff>19050</xdr:rowOff>
    </xdr:to>
    <xdr:pic>
      <xdr:nvPicPr>
        <xdr:cNvPr id="43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685" t="1273" r="18440" b="2843"/>
        <a:stretch>
          <a:fillRect/>
        </a:stretch>
      </xdr:blipFill>
      <xdr:spPr bwMode="auto">
        <a:xfrm>
          <a:off x="0" y="0"/>
          <a:ext cx="495300" cy="741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381000</xdr:colOff>
      <xdr:row>2</xdr:row>
      <xdr:rowOff>9525</xdr:rowOff>
    </xdr:from>
    <xdr:to>
      <xdr:col>12</xdr:col>
      <xdr:colOff>457200</xdr:colOff>
      <xdr:row>22</xdr:row>
      <xdr:rowOff>152400</xdr:rowOff>
    </xdr:to>
    <xdr:pic>
      <xdr:nvPicPr>
        <xdr:cNvPr id="2488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333375"/>
          <a:ext cx="6781800"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47625</xdr:rowOff>
    </xdr:from>
    <xdr:to>
      <xdr:col>3</xdr:col>
      <xdr:colOff>47625</xdr:colOff>
      <xdr:row>4</xdr:row>
      <xdr:rowOff>114300</xdr:rowOff>
    </xdr:to>
    <xdr:pic>
      <xdr:nvPicPr>
        <xdr:cNvPr id="24889" name="Picture 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7625"/>
          <a:ext cx="17240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P49"/>
  <sheetViews>
    <sheetView zoomScaleNormal="100" workbookViewId="0">
      <pane ySplit="2" topLeftCell="A3" activePane="bottomLeft" state="frozen"/>
      <selection pane="bottomLeft" activeCell="E1" sqref="E1"/>
    </sheetView>
  </sheetViews>
  <sheetFormatPr defaultRowHeight="12.75" x14ac:dyDescent="0.2"/>
  <cols>
    <col min="1" max="1" width="67.140625" style="110" customWidth="1"/>
    <col min="2" max="2" width="4" style="119" customWidth="1"/>
    <col min="3" max="4" width="9.140625" style="117"/>
    <col min="5" max="5" width="4" style="117" customWidth="1"/>
    <col min="6" max="6" width="9.140625" style="117"/>
    <col min="7" max="7" width="36.5703125" style="117" customWidth="1"/>
    <col min="8" max="8" width="9.140625" style="26"/>
    <col min="9" max="16" width="9.140625" style="26" hidden="1" customWidth="1"/>
    <col min="17" max="16384" width="9.140625" style="26"/>
  </cols>
  <sheetData>
    <row r="1" spans="1:15" ht="30.75" customHeight="1" x14ac:dyDescent="0.35">
      <c r="A1" s="245" t="s">
        <v>7</v>
      </c>
      <c r="B1" s="246"/>
      <c r="C1" s="241" t="s">
        <v>86</v>
      </c>
      <c r="D1" s="242"/>
      <c r="E1" s="149">
        <v>2</v>
      </c>
      <c r="F1" s="147"/>
      <c r="G1" s="148" t="str">
        <f>E2</f>
        <v>10a2</v>
      </c>
      <c r="J1" s="26" t="str">
        <f>IF(AND(E1=2,E2=K5),2,"")&amp;IF(AND(E1=3,OR(E2=K5,E2=K6)),2,"")&amp;IF(AND(E1=4,OR(E2=K5,E2=K6,E2=K7)),2,"")&amp;IF(AND(E1=5,OR(E2=K5,E2=K6,E2=K7,E2=K8)),2,"")&amp;IF(AND(E1=6,OR(E2=K5,E2=K6,E2=K7,E2=K8,E2=K9)),2,"")</f>
        <v/>
      </c>
      <c r="K1" s="26" t="str">
        <f>IF(J1="2",CONCATENATE(A1&amp;" "&amp;"(2)"),A1)</f>
        <v>Monday 1st Nov</v>
      </c>
      <c r="N1" s="26" t="str">
        <f>Day!M1</f>
        <v>Lesson</v>
      </c>
      <c r="O1" s="26">
        <f>Day!N1</f>
        <v>2</v>
      </c>
    </row>
    <row r="2" spans="1:15" ht="15" hidden="1" customHeight="1" x14ac:dyDescent="0.2">
      <c r="B2" s="91"/>
      <c r="C2" s="115"/>
      <c r="D2" s="115"/>
      <c r="E2" s="116" t="str">
        <f>VLOOKUP($A$1,Timetable,(E1+1),FALSE)</f>
        <v>10a2</v>
      </c>
      <c r="F2" s="116" t="str">
        <f>VLOOKUP($E$2,Class,2,FALSE)</f>
        <v>Class6</v>
      </c>
      <c r="G2" s="115"/>
      <c r="N2" s="26">
        <f>Day!M2</f>
        <v>0</v>
      </c>
      <c r="O2" s="26">
        <f>Day!N2</f>
        <v>0</v>
      </c>
    </row>
    <row r="3" spans="1:15" ht="27" customHeight="1" x14ac:dyDescent="0.4">
      <c r="A3" s="146" t="s">
        <v>195</v>
      </c>
      <c r="B3" s="111"/>
      <c r="C3" s="243"/>
      <c r="D3" s="244"/>
      <c r="E3" s="244"/>
      <c r="F3" s="244"/>
      <c r="G3" s="244"/>
      <c r="N3" s="26" t="str">
        <f>Day!M3</f>
        <v>Spec</v>
      </c>
      <c r="O3" s="26">
        <f>Day!N3</f>
        <v>3</v>
      </c>
    </row>
    <row r="4" spans="1:15" ht="79.5" customHeight="1" x14ac:dyDescent="0.2">
      <c r="A4" s="134" t="str">
        <f ca="1">IF($G$1&lt;&gt;"",IF(VLOOKUP($K$1,INDIRECT($F$2),$O$1,FALSE)=0,"",VLOOKUP($K$1,INDIRECT($F$2),$O$1,FALSE)),"")</f>
        <v>Lesson 1 - Introduction to the Teacher Planner</v>
      </c>
      <c r="B4" s="118"/>
      <c r="C4" s="249" t="str">
        <f ca="1">IF($G$1&lt;&gt;"",IF(VLOOKUP($K$1,INDIRECT($F$2),$O$6,FALSE)=0,"",VLOOKUP($K$1,INDIRECT($F$2),$O$6,FALSE)),"")</f>
        <v>Try scrolling down this sheet</v>
      </c>
      <c r="D4" s="250"/>
      <c r="E4" s="250"/>
      <c r="F4" s="250"/>
      <c r="G4" s="250"/>
      <c r="N4" s="26" t="str">
        <f>Day!M4</f>
        <v>Learning O.</v>
      </c>
      <c r="O4" s="26">
        <f>Day!N4</f>
        <v>35</v>
      </c>
    </row>
    <row r="5" spans="1:15" s="122" customFormat="1" ht="15.75" customHeight="1" x14ac:dyDescent="0.5">
      <c r="A5" s="111"/>
      <c r="B5" s="118"/>
      <c r="C5" s="120"/>
      <c r="D5" s="121"/>
      <c r="E5" s="121"/>
      <c r="F5" s="121"/>
      <c r="G5" s="121"/>
      <c r="K5" s="122" t="str">
        <f>VLOOKUP($A$1,Timetable,2,FALSE)</f>
        <v>8a1</v>
      </c>
      <c r="N5" s="26" t="str">
        <f>Day!M5</f>
        <v>Key Words</v>
      </c>
      <c r="O5" s="26">
        <f>Day!N5</f>
        <v>6</v>
      </c>
    </row>
    <row r="6" spans="1:15" ht="27" customHeight="1" x14ac:dyDescent="0.4">
      <c r="A6" s="251"/>
      <c r="B6" s="252"/>
      <c r="C6" s="252"/>
      <c r="D6" s="252"/>
      <c r="E6" s="123"/>
      <c r="F6" s="243"/>
      <c r="G6" s="258"/>
      <c r="K6" s="122" t="str">
        <f>VLOOKUP($A$1,Timetable,3,FALSE)</f>
        <v>10a2</v>
      </c>
      <c r="N6" s="26" t="str">
        <f>Day!M6</f>
        <v>H/W</v>
      </c>
      <c r="O6" s="26">
        <f>Day!N6</f>
        <v>13</v>
      </c>
    </row>
    <row r="7" spans="1:15" ht="243" customHeight="1" x14ac:dyDescent="0.2">
      <c r="A7" s="256" t="str">
        <f ca="1">IF($G$1&lt;&gt;"",IF(VLOOKUP($K$1,INDIRECT($F$2),$O$4,FALSE)=0,"",VLOOKUP($K$1,INDIRECT($F$2),$O$4,FALSE)),"")</f>
        <v xml:space="preserve">1) To recognise that this example planner has 7 groups, each with its own sheet.
2) To show that information from lessons planned in the group sheets can be recalled by using the Lesson or Day sheets. 
</v>
      </c>
      <c r="B7" s="257"/>
      <c r="C7" s="257"/>
      <c r="D7" s="257"/>
      <c r="E7" s="124"/>
      <c r="F7" s="263" t="str">
        <f ca="1">IF($G$1&lt;&gt;"",IF(VLOOKUP($K$1,INDIRECT($F$2),$O$5,FALSE)=0,"",VLOOKUP($K$1,INDIRECT($F$2),$O$5,FALSE)),"")</f>
        <v>Teacher Planner, Timetable, Individual, Unique, Advantages, Time-saving</v>
      </c>
      <c r="G7" s="264"/>
      <c r="K7" s="122">
        <f>VLOOKUP($A$1,Timetable,4,FALSE)</f>
        <v>12</v>
      </c>
      <c r="N7" s="26" t="str">
        <f>Day!M7</f>
        <v>Diff</v>
      </c>
      <c r="O7" s="26">
        <f>Day!N7</f>
        <v>15</v>
      </c>
    </row>
    <row r="8" spans="1:15" s="122" customFormat="1" ht="15.75" customHeight="1" x14ac:dyDescent="0.5">
      <c r="A8" s="111"/>
      <c r="B8" s="118"/>
      <c r="C8" s="120"/>
      <c r="D8" s="121"/>
      <c r="E8" s="121"/>
      <c r="F8" s="121"/>
      <c r="G8" s="121"/>
      <c r="K8" s="122" t="str">
        <f>VLOOKUP($A$1,Timetable,5,FALSE)</f>
        <v>9b4</v>
      </c>
      <c r="N8" s="26" t="str">
        <f>Day!M8</f>
        <v>Res</v>
      </c>
      <c r="O8" s="26">
        <f>Day!N8</f>
        <v>16</v>
      </c>
    </row>
    <row r="9" spans="1:15" ht="27" x14ac:dyDescent="0.2">
      <c r="A9" s="255"/>
      <c r="B9" s="252"/>
      <c r="C9" s="252"/>
      <c r="D9" s="252"/>
      <c r="E9" s="252"/>
      <c r="F9" s="252"/>
      <c r="G9" s="252"/>
      <c r="K9" s="122" t="str">
        <f>VLOOKUP($A$1,Timetable,6,FALSE)</f>
        <v>11b3</v>
      </c>
      <c r="N9" s="26" t="str">
        <f>Day!M9</f>
        <v>Risk</v>
      </c>
      <c r="O9" s="26">
        <f>Day!N9</f>
        <v>17</v>
      </c>
    </row>
    <row r="10" spans="1:15" ht="364.5" customHeight="1" x14ac:dyDescent="0.4">
      <c r="A10" s="247" t="str">
        <f ca="1">IF($F$2&lt;&gt;"",IF(ISNA(VLOOKUP($K$1,INDIRECT($F$2),$O$10,FALSE)), "",VLOOKUP($K$1,INDIRECT($F$2),$O$10,FALSE)),"")</f>
        <v xml:space="preserve">1) Introduction - Thank you for downloading this example of our Teacher Planner software.  (1 min)
2) Discussion - This example planner has 7 teaching groups (7c2, 8a1, 9b4,10a2,11b3,12 and 13). Your planner would have the names of your groups (maximum of 12 groups). This is the first lesson for the group 10a2. Have a look in the 10a2 tab to see the construction of this lesson.  (1 min)
3) Instruction - Use the drop down menus at the top of the Lesson sheet to see the next lesson for 10a2 
(Tuesday 2nd Nov Lesson 4) (2 min)
</v>
      </c>
      <c r="B10" s="248"/>
      <c r="C10" s="248"/>
      <c r="D10" s="248"/>
      <c r="E10" s="248"/>
      <c r="F10" s="248"/>
      <c r="G10" s="248"/>
      <c r="N10" s="26" t="str">
        <f>Day!M10</f>
        <v>Plan</v>
      </c>
      <c r="O10" s="26">
        <f>Day!N10</f>
        <v>33</v>
      </c>
    </row>
    <row r="11" spans="1:15" s="122" customFormat="1" ht="15.75" customHeight="1" x14ac:dyDescent="0.5">
      <c r="A11" s="111"/>
      <c r="B11" s="118"/>
      <c r="C11" s="120"/>
      <c r="D11" s="121"/>
      <c r="E11" s="121"/>
      <c r="F11" s="121"/>
      <c r="G11" s="121"/>
      <c r="N11" s="26" t="str">
        <f>Day!M11</f>
        <v>Lout</v>
      </c>
      <c r="O11" s="26">
        <f>Day!N11</f>
        <v>36</v>
      </c>
    </row>
    <row r="12" spans="1:15" ht="27" x14ac:dyDescent="0.2">
      <c r="A12" s="255"/>
      <c r="B12" s="252"/>
      <c r="C12" s="252"/>
      <c r="D12" s="252"/>
      <c r="E12" s="252"/>
      <c r="F12" s="252"/>
      <c r="G12" s="252"/>
      <c r="N12" s="26">
        <f>Day!M12</f>
        <v>0</v>
      </c>
      <c r="O12" s="26">
        <f>Day!N12</f>
        <v>0</v>
      </c>
    </row>
    <row r="13" spans="1:15" ht="364.5" customHeight="1" x14ac:dyDescent="0.4">
      <c r="A13" s="261" t="str">
        <f ca="1">IF($G$1&lt;&gt;"",IF(VLOOKUP($K$1,INDIRECT($F$2),$O$3,FALSE)=0,"",VLOOKUP($K$1,INDIRECT($F$2),$O$3,FALSE)),"")</f>
        <v xml:space="preserve">Footprints-Science have developed a new, highly efficient way of lesson planning. We can produce a unique, individual teacher planner for you based on your timetable for the academic year.  </v>
      </c>
      <c r="B13" s="262"/>
      <c r="C13" s="262"/>
      <c r="D13" s="262"/>
      <c r="E13" s="262"/>
      <c r="F13" s="262"/>
      <c r="G13" s="262"/>
      <c r="N13" s="26">
        <v>1</v>
      </c>
      <c r="O13" s="26">
        <v>18</v>
      </c>
    </row>
    <row r="14" spans="1:15" s="122" customFormat="1" ht="15.75" customHeight="1" x14ac:dyDescent="0.5">
      <c r="A14" s="111"/>
      <c r="B14" s="118"/>
      <c r="C14" s="120"/>
      <c r="D14" s="121"/>
      <c r="E14" s="121"/>
      <c r="F14" s="121"/>
      <c r="G14" s="121"/>
      <c r="N14" s="26">
        <v>2</v>
      </c>
      <c r="O14" s="26">
        <v>19</v>
      </c>
    </row>
    <row r="15" spans="1:15" ht="27" customHeight="1" x14ac:dyDescent="0.2">
      <c r="A15" s="255"/>
      <c r="B15" s="255"/>
      <c r="C15" s="255"/>
      <c r="D15" s="255"/>
      <c r="E15" s="255"/>
      <c r="F15" s="255"/>
      <c r="G15" s="255"/>
      <c r="N15" s="26">
        <v>3</v>
      </c>
      <c r="O15" s="26">
        <v>20</v>
      </c>
    </row>
    <row r="16" spans="1:15" ht="364.5" customHeight="1" x14ac:dyDescent="0.45">
      <c r="A16" s="259" t="str">
        <f ca="1">IF($G$1&lt;&gt;"",IF(VLOOKUP($K$1,INDIRECT($F$2),$O$11,FALSE)=0,"",VLOOKUP($K$1,INDIRECT($F$2),$O$11,FALSE)),"")</f>
        <v xml:space="preserve">
</v>
      </c>
      <c r="B16" s="260"/>
      <c r="C16" s="260"/>
      <c r="D16" s="260"/>
      <c r="E16" s="260"/>
      <c r="F16" s="260"/>
      <c r="G16" s="260"/>
      <c r="N16" s="26">
        <v>4</v>
      </c>
      <c r="O16" s="26">
        <v>21</v>
      </c>
    </row>
    <row r="17" spans="1:15" s="122" customFormat="1" ht="15.75" customHeight="1" x14ac:dyDescent="0.5">
      <c r="A17" s="111"/>
      <c r="B17" s="118"/>
      <c r="C17" s="120"/>
      <c r="D17" s="121"/>
      <c r="E17" s="121"/>
      <c r="F17" s="121"/>
      <c r="G17" s="121"/>
      <c r="N17" s="26">
        <v>5</v>
      </c>
      <c r="O17" s="26">
        <v>22</v>
      </c>
    </row>
    <row r="18" spans="1:15" ht="27" x14ac:dyDescent="0.2">
      <c r="A18" s="255"/>
      <c r="B18" s="252"/>
      <c r="C18" s="252"/>
      <c r="D18" s="252"/>
      <c r="E18" s="252"/>
      <c r="F18" s="252"/>
      <c r="G18" s="252"/>
      <c r="N18" s="26">
        <v>6</v>
      </c>
      <c r="O18" s="26">
        <v>23</v>
      </c>
    </row>
    <row r="19" spans="1:15" ht="364.5" customHeight="1" x14ac:dyDescent="0.45">
      <c r="A19" s="265" t="str">
        <f ca="1">IF($G$1&lt;&gt;"",IF(VLOOKUP($K$1,INDIRECT($F$2),$O$9,FALSE)=0,"",VLOOKUP($K$1,INDIRECT($F$2),$O$9,FALSE)),"")</f>
        <v/>
      </c>
      <c r="B19" s="266"/>
      <c r="C19" s="266"/>
      <c r="D19" s="266"/>
      <c r="E19" s="266"/>
      <c r="F19" s="266"/>
      <c r="G19" s="266"/>
      <c r="N19" s="26">
        <v>7</v>
      </c>
      <c r="O19" s="26">
        <v>24</v>
      </c>
    </row>
    <row r="20" spans="1:15" s="122" customFormat="1" ht="15.75" customHeight="1" x14ac:dyDescent="0.5">
      <c r="A20" s="111"/>
      <c r="B20" s="118"/>
      <c r="C20" s="120"/>
      <c r="D20" s="121"/>
      <c r="E20" s="121"/>
      <c r="F20" s="121"/>
      <c r="G20" s="121"/>
      <c r="N20" s="26">
        <v>8</v>
      </c>
      <c r="O20" s="26">
        <v>25</v>
      </c>
    </row>
    <row r="21" spans="1:15" ht="27" customHeight="1" x14ac:dyDescent="0.3">
      <c r="A21" s="253" t="str">
        <f>IF(ISNA(VLOOKUP(1,Area,2,FALSE)),"",VLOOKUP(1,Area,2,FALSE))</f>
        <v>Other 1</v>
      </c>
      <c r="B21" s="254"/>
      <c r="C21" s="254"/>
      <c r="D21" s="254"/>
      <c r="E21" s="254"/>
      <c r="F21" s="254"/>
      <c r="G21" s="254"/>
      <c r="N21" s="26">
        <v>9</v>
      </c>
      <c r="O21" s="26">
        <v>26</v>
      </c>
    </row>
    <row r="22" spans="1:15" ht="364.5" customHeight="1" x14ac:dyDescent="0.2">
      <c r="A22" s="265" t="str">
        <f ca="1">IF($G$1&lt;&gt;"",IF(VLOOKUP($K$1,INDIRECT($F$2),$O$13,FALSE)=0,"",VLOOKUP($K$1,INDIRECT($F$2),$O$13,FALSE)),"")</f>
        <v/>
      </c>
      <c r="B22" s="265"/>
      <c r="C22" s="265"/>
      <c r="D22" s="265"/>
      <c r="E22" s="265"/>
      <c r="F22" s="265"/>
      <c r="G22" s="265"/>
      <c r="N22" s="26">
        <v>10</v>
      </c>
      <c r="O22" s="26">
        <v>27</v>
      </c>
    </row>
    <row r="23" spans="1:15" s="122" customFormat="1" ht="15.75" customHeight="1" x14ac:dyDescent="0.5">
      <c r="A23" s="111"/>
      <c r="B23" s="118"/>
      <c r="C23" s="120"/>
      <c r="D23" s="121"/>
      <c r="E23" s="121"/>
      <c r="F23" s="121"/>
      <c r="G23" s="121"/>
      <c r="N23" s="26"/>
      <c r="O23" s="26"/>
    </row>
    <row r="24" spans="1:15" ht="27" customHeight="1" x14ac:dyDescent="0.3">
      <c r="A24" s="267" t="str">
        <f>IF(ISNA(VLOOKUP(2,Area,2,FALSE)),"",VLOOKUP(2,Area,2,FALSE))</f>
        <v>Other 2</v>
      </c>
      <c r="B24" s="268"/>
      <c r="C24" s="268"/>
      <c r="D24" s="268"/>
      <c r="E24" s="268"/>
      <c r="F24" s="268"/>
      <c r="G24" s="268"/>
      <c r="N24" s="26">
        <f>Day!M26</f>
        <v>0</v>
      </c>
      <c r="O24" s="26">
        <f>Day!N26</f>
        <v>0</v>
      </c>
    </row>
    <row r="25" spans="1:15" ht="364.5" customHeight="1" x14ac:dyDescent="0.2">
      <c r="A25" s="265" t="str">
        <f ca="1">IF($G$1&lt;&gt;"",IF(VLOOKUP($K$1,INDIRECT($F$2),$O$14,FALSE)=0,"",VLOOKUP($K$1,INDIRECT($F$2),$O$14,FALSE)),"")</f>
        <v/>
      </c>
      <c r="B25" s="265"/>
      <c r="C25" s="265"/>
      <c r="D25" s="265"/>
      <c r="E25" s="265"/>
      <c r="F25" s="265"/>
      <c r="G25" s="265"/>
      <c r="N25" s="26">
        <f>Day!M27</f>
        <v>0</v>
      </c>
      <c r="O25" s="26">
        <f>Day!N27</f>
        <v>0</v>
      </c>
    </row>
    <row r="26" spans="1:15" s="122" customFormat="1" ht="15.75" customHeight="1" x14ac:dyDescent="0.5">
      <c r="A26" s="111"/>
      <c r="B26" s="118"/>
      <c r="C26" s="120"/>
      <c r="D26" s="121"/>
      <c r="E26" s="121"/>
      <c r="F26" s="121"/>
      <c r="G26" s="121"/>
    </row>
    <row r="27" spans="1:15" ht="27" customHeight="1" x14ac:dyDescent="0.3">
      <c r="A27" s="269" t="str">
        <f>IF(ISNA(VLOOKUP(3,Area,2,FALSE)),"",VLOOKUP(3,Area,2,FALSE))</f>
        <v>Other 3</v>
      </c>
      <c r="B27" s="270"/>
      <c r="C27" s="270"/>
      <c r="D27" s="270"/>
      <c r="E27" s="270"/>
      <c r="F27" s="270"/>
      <c r="G27" s="270"/>
      <c r="N27" s="26">
        <f>Day!M29</f>
        <v>0</v>
      </c>
      <c r="O27" s="26">
        <f>Day!N29</f>
        <v>0</v>
      </c>
    </row>
    <row r="28" spans="1:15" ht="364.5" customHeight="1" x14ac:dyDescent="0.45">
      <c r="A28" s="265" t="str">
        <f ca="1">IF($G$1&lt;&gt;"",IF(VLOOKUP($K$1,INDIRECT($F$2),$O$15,FALSE)=0,"",VLOOKUP($K$1,INDIRECT($F$2),$O$15,FALSE)),"")</f>
        <v/>
      </c>
      <c r="B28" s="266"/>
      <c r="C28" s="266"/>
      <c r="D28" s="266"/>
      <c r="E28" s="266"/>
      <c r="F28" s="266"/>
      <c r="G28" s="266"/>
      <c r="N28" s="26">
        <f>Day!M30</f>
        <v>0</v>
      </c>
      <c r="O28" s="26">
        <f>Day!N30</f>
        <v>0</v>
      </c>
    </row>
    <row r="29" spans="1:15" s="122" customFormat="1" ht="15.75" customHeight="1" x14ac:dyDescent="0.5">
      <c r="A29" s="111"/>
      <c r="B29" s="118"/>
      <c r="C29" s="120"/>
      <c r="D29" s="121"/>
      <c r="E29" s="121"/>
      <c r="F29" s="121"/>
      <c r="G29" s="121"/>
    </row>
    <row r="30" spans="1:15" ht="27" customHeight="1" x14ac:dyDescent="0.3">
      <c r="A30" s="271" t="str">
        <f>IF(ISNA(VLOOKUP(4,Area,2,FALSE)),"",VLOOKUP(4,Area,2,FALSE))</f>
        <v>Other 4</v>
      </c>
      <c r="B30" s="272"/>
      <c r="C30" s="272"/>
      <c r="D30" s="272"/>
      <c r="E30" s="272"/>
      <c r="F30" s="272"/>
      <c r="G30" s="272"/>
      <c r="N30" s="26">
        <f>Day!M32</f>
        <v>0</v>
      </c>
      <c r="O30" s="26">
        <f>Day!N32</f>
        <v>0</v>
      </c>
    </row>
    <row r="31" spans="1:15" ht="364.5" customHeight="1" x14ac:dyDescent="0.2">
      <c r="A31" s="265" t="str">
        <f ca="1">IF($G$1&lt;&gt;"",IF(VLOOKUP($K$1,INDIRECT($F$2),$O$16,FALSE)=0,"",VLOOKUP($K$1,INDIRECT($F$2),$O$16,FALSE)),"")</f>
        <v/>
      </c>
      <c r="B31" s="265"/>
      <c r="C31" s="265"/>
      <c r="D31" s="265"/>
      <c r="E31" s="265"/>
      <c r="F31" s="265"/>
      <c r="G31" s="265"/>
      <c r="N31" s="26">
        <f>Day!M33</f>
        <v>0</v>
      </c>
      <c r="O31" s="26">
        <f>Day!N33</f>
        <v>0</v>
      </c>
    </row>
    <row r="32" spans="1:15" s="122" customFormat="1" ht="15.75" customHeight="1" x14ac:dyDescent="0.5">
      <c r="A32" s="111"/>
      <c r="B32" s="118"/>
      <c r="C32" s="120"/>
      <c r="D32" s="121"/>
      <c r="E32" s="121"/>
      <c r="F32" s="121"/>
      <c r="G32" s="121"/>
    </row>
    <row r="33" spans="1:15" ht="27" customHeight="1" x14ac:dyDescent="0.3">
      <c r="A33" s="271" t="str">
        <f>IF(ISNA(VLOOKUP(5,Area,2,FALSE)),"",VLOOKUP(5,Area,2,FALSE))</f>
        <v>Other 5</v>
      </c>
      <c r="B33" s="272"/>
      <c r="C33" s="272"/>
      <c r="D33" s="272"/>
      <c r="E33" s="272"/>
      <c r="F33" s="272"/>
      <c r="G33" s="272"/>
      <c r="N33" s="26">
        <f>Day!M35</f>
        <v>0</v>
      </c>
      <c r="O33" s="26">
        <f>Day!N35</f>
        <v>0</v>
      </c>
    </row>
    <row r="34" spans="1:15" ht="364.5" customHeight="1" x14ac:dyDescent="0.2">
      <c r="A34" s="265" t="str">
        <f ca="1">IF($G$1&lt;&gt;"",IF(VLOOKUP($K$1,INDIRECT($F$2),$O$17,FALSE)=0,"",VLOOKUP($K$1,INDIRECT($F$2),$O$17,FALSE)),"")</f>
        <v/>
      </c>
      <c r="B34" s="265"/>
      <c r="C34" s="265"/>
      <c r="D34" s="265"/>
      <c r="E34" s="265"/>
      <c r="F34" s="265"/>
      <c r="G34" s="265"/>
      <c r="N34" s="26">
        <f>Day!M36</f>
        <v>0</v>
      </c>
      <c r="O34" s="26">
        <f>Day!N36</f>
        <v>0</v>
      </c>
    </row>
    <row r="35" spans="1:15" s="122" customFormat="1" ht="15.75" customHeight="1" x14ac:dyDescent="0.5">
      <c r="A35" s="111"/>
      <c r="B35" s="118"/>
      <c r="C35" s="120"/>
      <c r="D35" s="121"/>
      <c r="E35" s="121"/>
      <c r="F35" s="121"/>
      <c r="G35" s="121"/>
    </row>
    <row r="36" spans="1:15" ht="27" customHeight="1" x14ac:dyDescent="0.3">
      <c r="A36" s="253" t="str">
        <f>IF(ISNA(VLOOKUP(6,Area,2,FALSE)),"",VLOOKUP(6,Area,2,FALSE))</f>
        <v>Other 6</v>
      </c>
      <c r="B36" s="254"/>
      <c r="C36" s="254"/>
      <c r="D36" s="254"/>
      <c r="E36" s="254"/>
      <c r="F36" s="254"/>
      <c r="G36" s="254"/>
      <c r="N36" s="26">
        <f>Day!M38</f>
        <v>0</v>
      </c>
      <c r="O36" s="26">
        <f>Day!N38</f>
        <v>0</v>
      </c>
    </row>
    <row r="37" spans="1:15" ht="364.5" customHeight="1" x14ac:dyDescent="0.45">
      <c r="A37" s="265" t="str">
        <f ca="1">IF($G$1&lt;&gt;"",IF(VLOOKUP($K$1,INDIRECT($F$2),$O$18,FALSE)=0,"",VLOOKUP($K$1,INDIRECT($F$2),$O$18,FALSE)),"")</f>
        <v/>
      </c>
      <c r="B37" s="266"/>
      <c r="C37" s="266"/>
      <c r="D37" s="266"/>
      <c r="E37" s="266"/>
      <c r="F37" s="266"/>
      <c r="G37" s="266"/>
      <c r="N37" s="26">
        <f>Day!M39</f>
        <v>0</v>
      </c>
      <c r="O37" s="26">
        <f>Day!N39</f>
        <v>0</v>
      </c>
    </row>
    <row r="38" spans="1:15" s="122" customFormat="1" ht="15.75" customHeight="1" x14ac:dyDescent="0.5">
      <c r="A38" s="111"/>
      <c r="B38" s="118"/>
      <c r="C38" s="120"/>
      <c r="D38" s="121"/>
      <c r="E38" s="121"/>
      <c r="F38" s="121"/>
      <c r="G38" s="121"/>
    </row>
    <row r="39" spans="1:15" ht="27" customHeight="1" x14ac:dyDescent="0.3">
      <c r="A39" s="277" t="str">
        <f>IF(ISNA(VLOOKUP(7,Area,2,FALSE)),"",VLOOKUP(7,Area,2,FALSE))</f>
        <v>Other 7</v>
      </c>
      <c r="B39" s="278"/>
      <c r="C39" s="278"/>
      <c r="D39" s="278"/>
      <c r="E39" s="278"/>
      <c r="F39" s="278"/>
      <c r="G39" s="278"/>
      <c r="N39" s="26">
        <f>Day!M41</f>
        <v>0</v>
      </c>
      <c r="O39" s="26">
        <f>Day!N41</f>
        <v>0</v>
      </c>
    </row>
    <row r="40" spans="1:15" ht="364.5" customHeight="1" x14ac:dyDescent="0.2">
      <c r="A40" s="265" t="str">
        <f ca="1">IF($G$1&lt;&gt;"",IF(VLOOKUP($K$1,INDIRECT($F$2),$O$19,FALSE)=0,"",VLOOKUP($K$1,INDIRECT($F$2),$O$19,FALSE)),"")</f>
        <v/>
      </c>
      <c r="B40" s="265"/>
      <c r="C40" s="265"/>
      <c r="D40" s="265"/>
      <c r="E40" s="265"/>
      <c r="F40" s="265"/>
      <c r="G40" s="265"/>
      <c r="N40" s="26">
        <f>Day!M42</f>
        <v>0</v>
      </c>
      <c r="O40" s="26">
        <f>Day!N42</f>
        <v>0</v>
      </c>
    </row>
    <row r="41" spans="1:15" s="122" customFormat="1" ht="15.75" customHeight="1" x14ac:dyDescent="0.5">
      <c r="A41" s="111"/>
      <c r="B41" s="118"/>
      <c r="C41" s="120"/>
      <c r="D41" s="121"/>
      <c r="E41" s="121"/>
      <c r="F41" s="121"/>
      <c r="G41" s="121"/>
    </row>
    <row r="42" spans="1:15" ht="27" customHeight="1" x14ac:dyDescent="0.3">
      <c r="A42" s="275" t="str">
        <f>IF(ISNA(VLOOKUP(8,Area,2,FALSE)),"",VLOOKUP(8,Area,2,FALSE))</f>
        <v>Other 8</v>
      </c>
      <c r="B42" s="276"/>
      <c r="C42" s="276"/>
      <c r="D42" s="276"/>
      <c r="E42" s="276"/>
      <c r="F42" s="276"/>
      <c r="G42" s="276"/>
      <c r="N42" s="26">
        <f>Day!M44</f>
        <v>0</v>
      </c>
      <c r="O42" s="26">
        <f>Day!N44</f>
        <v>0</v>
      </c>
    </row>
    <row r="43" spans="1:15" ht="364.5" customHeight="1" x14ac:dyDescent="0.2">
      <c r="A43" s="265" t="str">
        <f ca="1">IF($G$1&lt;&gt;"",IF(VLOOKUP($K$1,INDIRECT($F$2),$O$20,FALSE)=0,"",VLOOKUP($K$1,INDIRECT($F$2),$O$20,FALSE)),"")</f>
        <v/>
      </c>
      <c r="B43" s="265"/>
      <c r="C43" s="265"/>
      <c r="D43" s="265"/>
      <c r="E43" s="265"/>
      <c r="F43" s="265"/>
      <c r="G43" s="265"/>
      <c r="N43" s="26">
        <f>Day!M45</f>
        <v>0</v>
      </c>
      <c r="O43" s="26">
        <f>Day!N45</f>
        <v>0</v>
      </c>
    </row>
    <row r="44" spans="1:15" s="122" customFormat="1" ht="15.75" customHeight="1" x14ac:dyDescent="0.5">
      <c r="A44" s="111"/>
      <c r="B44" s="118"/>
      <c r="C44" s="120"/>
      <c r="D44" s="121"/>
      <c r="E44" s="121"/>
      <c r="F44" s="121"/>
      <c r="G44" s="121"/>
    </row>
    <row r="45" spans="1:15" ht="27" customHeight="1" x14ac:dyDescent="0.3">
      <c r="A45" s="273" t="str">
        <f>IF(ISNA(VLOOKUP(9,Area,2,FALSE)),"",VLOOKUP(9,Area,2,FALSE))</f>
        <v>Other 9</v>
      </c>
      <c r="B45" s="274"/>
      <c r="C45" s="274"/>
      <c r="D45" s="274"/>
      <c r="E45" s="274"/>
      <c r="F45" s="274"/>
      <c r="G45" s="274"/>
      <c r="N45" s="26">
        <f>Day!M47</f>
        <v>0</v>
      </c>
      <c r="O45" s="26">
        <f>Day!N47</f>
        <v>0</v>
      </c>
    </row>
    <row r="46" spans="1:15" ht="364.5" customHeight="1" x14ac:dyDescent="0.45">
      <c r="A46" s="265" t="str">
        <f ca="1">IF($G$1&lt;&gt;"",IF(VLOOKUP($K$1,INDIRECT($F$2),$O$21,FALSE)=0,"",VLOOKUP($K$1,INDIRECT($F$2),$O$21,FALSE)),"")</f>
        <v/>
      </c>
      <c r="B46" s="266"/>
      <c r="C46" s="266"/>
      <c r="D46" s="266"/>
      <c r="E46" s="266"/>
      <c r="F46" s="266"/>
      <c r="G46" s="266"/>
      <c r="N46" s="26">
        <f>Day!M48</f>
        <v>0</v>
      </c>
      <c r="O46" s="26">
        <f>Day!N48</f>
        <v>0</v>
      </c>
    </row>
    <row r="47" spans="1:15" s="122" customFormat="1" ht="15.75" customHeight="1" x14ac:dyDescent="0.5">
      <c r="A47" s="111"/>
      <c r="B47" s="118"/>
      <c r="C47" s="120"/>
      <c r="D47" s="121"/>
      <c r="E47" s="121"/>
      <c r="F47" s="121"/>
      <c r="G47" s="121"/>
    </row>
    <row r="48" spans="1:15" ht="27" customHeight="1" x14ac:dyDescent="0.3">
      <c r="A48" s="271" t="str">
        <f>IF(ISNA(VLOOKUP(10,Area,2,FALSE)),"",VLOOKUP(10,Area,2,FALSE))</f>
        <v>Other 10</v>
      </c>
      <c r="B48" s="272"/>
      <c r="C48" s="272"/>
      <c r="D48" s="272"/>
      <c r="E48" s="272"/>
      <c r="F48" s="272"/>
      <c r="G48" s="272"/>
      <c r="N48" s="26">
        <f>Day!M50</f>
        <v>0</v>
      </c>
      <c r="O48" s="26">
        <f>Day!N50</f>
        <v>0</v>
      </c>
    </row>
    <row r="49" spans="1:15" ht="364.5" customHeight="1" x14ac:dyDescent="0.2">
      <c r="A49" s="265" t="str">
        <f ca="1">IF($G$1&lt;&gt;"",IF(VLOOKUP($K$1,INDIRECT($F$2),$O$22,FALSE)=0,"",VLOOKUP($K$1,INDIRECT($F$2),$O$22,FALSE)),"")</f>
        <v/>
      </c>
      <c r="B49" s="265"/>
      <c r="C49" s="265"/>
      <c r="D49" s="265"/>
      <c r="E49" s="265"/>
      <c r="F49" s="265"/>
      <c r="G49" s="265"/>
      <c r="N49" s="26">
        <f>Day!M51</f>
        <v>0</v>
      </c>
      <c r="O49" s="26">
        <f>Day!N51</f>
        <v>0</v>
      </c>
    </row>
  </sheetData>
  <sheetProtection password="ACE7" sheet="1" objects="1" scenarios="1"/>
  <mergeCells count="36">
    <mergeCell ref="A49:G49"/>
    <mergeCell ref="A48:G48"/>
    <mergeCell ref="A45:G45"/>
    <mergeCell ref="A43:G43"/>
    <mergeCell ref="A31:G31"/>
    <mergeCell ref="A30:G30"/>
    <mergeCell ref="A42:G42"/>
    <mergeCell ref="A46:G46"/>
    <mergeCell ref="A40:G40"/>
    <mergeCell ref="A39:G39"/>
    <mergeCell ref="A22:G22"/>
    <mergeCell ref="A19:G19"/>
    <mergeCell ref="A28:G28"/>
    <mergeCell ref="A37:G37"/>
    <mergeCell ref="A25:G25"/>
    <mergeCell ref="A24:G24"/>
    <mergeCell ref="A27:G27"/>
    <mergeCell ref="A36:G36"/>
    <mergeCell ref="A34:G34"/>
    <mergeCell ref="A33:G33"/>
    <mergeCell ref="A21:G21"/>
    <mergeCell ref="A18:G18"/>
    <mergeCell ref="A7:D7"/>
    <mergeCell ref="F6:G6"/>
    <mergeCell ref="A9:G9"/>
    <mergeCell ref="A12:G12"/>
    <mergeCell ref="A16:G16"/>
    <mergeCell ref="A15:G15"/>
    <mergeCell ref="A13:G13"/>
    <mergeCell ref="F7:G7"/>
    <mergeCell ref="C1:D1"/>
    <mergeCell ref="C3:G3"/>
    <mergeCell ref="A1:B1"/>
    <mergeCell ref="A10:G10"/>
    <mergeCell ref="C4:G4"/>
    <mergeCell ref="A6:D6"/>
  </mergeCells>
  <dataValidations count="2">
    <dataValidation type="list" allowBlank="1" showInputMessage="1" showErrorMessage="1" sqref="A1">
      <formula1>Drop</formula1>
    </dataValidation>
    <dataValidation type="list" allowBlank="1" showInputMessage="1" showErrorMessage="1" sqref="E1">
      <formula1>Number</formula1>
    </dataValidation>
  </dataValidation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C146"/>
  <sheetViews>
    <sheetView zoomScale="85" zoomScaleNormal="70" workbookViewId="0">
      <pane xSplit="2" ySplit="2" topLeftCell="C6" activePane="bottomRight" state="frozen"/>
      <selection activeCell="H1" sqref="A1:H65536"/>
      <selection pane="topRight" activeCell="H1" sqref="A1:H65536"/>
      <selection pane="bottomLeft" activeCell="H1" sqref="A1:H65536"/>
      <selection pane="bottomRight" activeCell="A2" sqref="A2:IV2"/>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v>12</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3</v>
      </c>
      <c r="AL1" s="133" t="str">
        <f>"Group"&amp;AK1</f>
        <v>Group3</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Monday 1st Nov</v>
      </c>
      <c r="B3" s="313"/>
      <c r="C3" s="313"/>
      <c r="D3" s="327" t="s">
        <v>183</v>
      </c>
      <c r="E3" s="135"/>
      <c r="F3" s="313"/>
      <c r="G3" s="35" t="s">
        <v>75</v>
      </c>
      <c r="H3" s="35"/>
      <c r="I3" s="35"/>
      <c r="J3" s="35"/>
      <c r="K3" s="34"/>
      <c r="L3" s="34"/>
      <c r="M3" s="310" t="str">
        <f ca="1">AQ3</f>
        <v/>
      </c>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8a1</v>
      </c>
      <c r="AY3" s="129" t="str">
        <f ca="1">IF(ISNA(VLOOKUP($A3,Timetable,$AY$1,FALSE)),"",VLOOKUP($A3,Timetable,$AY$1,FALSE))</f>
        <v>10a2</v>
      </c>
      <c r="AZ3" s="129">
        <f ca="1">IF(ISNA(VLOOKUP($A3,Timetable,$AZ$1,FALSE)),"",VLOOKUP($A3,Timetable,$AZ$1,FALSE))</f>
        <v>12</v>
      </c>
      <c r="BA3" s="129" t="str">
        <f ca="1">IF(ISNA(VLOOKUP($A3,Timetable,$BA$1,FALSE)),"",VLOOKUP($A3,Timetable,$BA$1,FALSE))</f>
        <v>9b4</v>
      </c>
      <c r="BB3" s="129" t="str">
        <f ca="1">IF(ISNA(VLOOKUP($A3,Timetable,$BB$1,FALSE)),"",VLOOKUP($A3,Timetable,$BB$1,FALSE))</f>
        <v>11b3</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3</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 ca="1">IF(M3="","",M3)</f>
        <v/>
      </c>
      <c r="AC10" s="323"/>
      <c r="AD10" s="208" t="str">
        <f>IF(AND(I10="",J10=""),"","8) ")</f>
        <v/>
      </c>
      <c r="AE10" s="320"/>
      <c r="AF10" s="320"/>
      <c r="AG10" s="320"/>
      <c r="AH10" s="207" t="str">
        <f>IF(AND(E10=""),"","4) ")</f>
        <v/>
      </c>
      <c r="AI10" s="320"/>
      <c r="AJ10" s="320"/>
      <c r="AK10" s="207"/>
      <c r="AL10" s="208"/>
      <c r="AM10" s="207" t="str">
        <f t="shared" ca="1" si="1"/>
        <v/>
      </c>
      <c r="AN10" s="209" t="str">
        <f ca="1">IF(AO10&lt;&gt;"",SUM($AM$3:AM10),"")</f>
        <v/>
      </c>
      <c r="AO10" s="207" t="str">
        <f t="shared" ca="1" si="2"/>
        <v/>
      </c>
      <c r="AQ10" s="317"/>
    </row>
    <row r="11" spans="1:55" s="129" customFormat="1" x14ac:dyDescent="0.2">
      <c r="A11" s="334" t="str">
        <f ca="1">IF(ISNA(VLOOKUP(AC11,INDIRECT($AL$1),2, FALSE)),"", VLOOKUP(AC11,INDIRECT($AL$1),2, FALSE))</f>
        <v xml:space="preserve">Thursday 4th Nov </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f ca="1">IF(ISNA(VLOOKUP($A11,Timetable,$AX$1,FALSE)),"",VLOOKUP($A11,Timetable,$AX$1,FALSE))</f>
        <v>12</v>
      </c>
      <c r="AY11" s="129" t="str">
        <f ca="1">IF(ISNA(VLOOKUP($A11,Timetable,$AY$1,FALSE)),"",VLOOKUP($A11,Timetable,$AY$1,FALSE))</f>
        <v>10a2</v>
      </c>
      <c r="AZ11" s="129" t="str">
        <f ca="1">IF(ISNA(VLOOKUP($A11,Timetable,$AZ$1,FALSE)),"",VLOOKUP($A11,Timetable,$AZ$1,FALSE))</f>
        <v>7c2</v>
      </c>
      <c r="BA11" s="129" t="str">
        <f ca="1">IF(ISNA(VLOOKUP($A11,Timetable,$BA$1,FALSE)),"",VLOOKUP($A11,Timetable,$BA$1,FALSE))</f>
        <v>11b3</v>
      </c>
      <c r="BB11" s="129">
        <f ca="1">IF(ISNA(VLOOKUP($A11,Timetable,$BB$1,FALSE)),"",VLOOKUP($A11,Timetable,$BB$1,FALSE))</f>
        <v>13</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1</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Friday 5th Nov</v>
      </c>
      <c r="B19" s="313"/>
      <c r="C19" s="313"/>
      <c r="D19" s="327" t="s">
        <v>183</v>
      </c>
      <c r="E19" s="135"/>
      <c r="F19" s="313"/>
      <c r="G19" s="35" t="s">
        <v>75</v>
      </c>
      <c r="H19" s="35"/>
      <c r="I19" s="35"/>
      <c r="J19" s="35"/>
      <c r="K19" s="34"/>
      <c r="L19" s="34"/>
      <c r="M19" s="310" t="str">
        <f ca="1">AQ19</f>
        <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t="str">
        <f ca="1">IF(ISNA(VLOOKUP($A19,Timetable,$AX$1,FALSE)),"",VLOOKUP($A19,Timetable,$AX$1,FALSE))</f>
        <v>11b3</v>
      </c>
      <c r="AY19" s="129">
        <f ca="1">IF(ISNA(VLOOKUP($A19,Timetable,$AY$1,FALSE)),"",VLOOKUP($A19,Timetable,$AY$1,FALSE))</f>
        <v>12</v>
      </c>
      <c r="AZ19" s="129" t="str">
        <f ca="1">IF(ISNA(VLOOKUP($A19,Timetable,$AZ$1,FALSE)),"",VLOOKUP($A19,Timetable,$AZ$1,FALSE))</f>
        <v>8a1</v>
      </c>
      <c r="BA19" s="129" t="str">
        <f ca="1">IF(ISNA(VLOOKUP($A19,Timetable,$BA$1,FALSE)),"",VLOOKUP($A19,Timetable,$BA$1,FALSE))</f>
        <v>9b4</v>
      </c>
      <c r="BB19" s="129" t="str">
        <f ca="1">IF(ISNA(VLOOKUP($A19,Timetable,$BB$1,FALSE)),"",VLOOKUP($A19,Timetable,$BB$1,FALSE))</f>
        <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2</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 ca="1">IF(M19="","",M19)</f>
        <v/>
      </c>
      <c r="AC26" s="323"/>
      <c r="AD26" s="208" t="str">
        <f>IF(AND(I26="",J26=""),"","8) ")</f>
        <v/>
      </c>
      <c r="AE26" s="320"/>
      <c r="AF26" s="320"/>
      <c r="AG26" s="320"/>
      <c r="AH26" s="207" t="str">
        <f>IF(AND(E26=""),"","4) ")</f>
        <v/>
      </c>
      <c r="AI26" s="320"/>
      <c r="AJ26" s="320"/>
      <c r="AK26" s="207"/>
      <c r="AL26" s="208"/>
      <c r="AM26" s="207" t="str">
        <f t="shared" ca="1" si="1"/>
        <v/>
      </c>
      <c r="AN26" s="209" t="str">
        <f ca="1">IF(AO26&lt;&gt;"",SUM($AM$3:AM26),"")</f>
        <v/>
      </c>
      <c r="AO26" s="207" t="str">
        <f t="shared" ca="1" si="2"/>
        <v/>
      </c>
      <c r="AQ26" s="317"/>
    </row>
    <row r="27" spans="1:55" s="129" customFormat="1" x14ac:dyDescent="0.2">
      <c r="A27" s="334" t="str">
        <f ca="1">IF(ISNA(VLOOKUP(AC27,INDIRECT($AL$1),2, FALSE)),"", VLOOKUP(AC27,INDIRECT($AL$1),2, FALSE))</f>
        <v>Tuesday 9th Nov</v>
      </c>
      <c r="B27" s="313"/>
      <c r="C27" s="313"/>
      <c r="D27" s="327" t="s">
        <v>183</v>
      </c>
      <c r="E27" s="135"/>
      <c r="F27" s="313"/>
      <c r="G27" s="35" t="s">
        <v>75</v>
      </c>
      <c r="H27" s="35"/>
      <c r="I27" s="35"/>
      <c r="J27" s="35"/>
      <c r="K27" s="34"/>
      <c r="L27" s="34"/>
      <c r="M27" s="310" t="str">
        <f ca="1">AQ27</f>
        <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t="str">
        <f ca="1">IF(ISNA(VLOOKUP($A27,Timetable,$AX$1,FALSE)),"",VLOOKUP($A27,Timetable,$AX$1,FALSE))</f>
        <v>11b3</v>
      </c>
      <c r="AY27" s="129" t="str">
        <f ca="1">IF(ISNA(VLOOKUP($A27,Timetable,$AY$1,FALSE)),"",VLOOKUP($A27,Timetable,$AY$1,FALSE))</f>
        <v>8a1</v>
      </c>
      <c r="AZ27" s="129" t="str">
        <f ca="1">IF(ISNA(VLOOKUP($A27,Timetable,$AZ$1,FALSE)),"",VLOOKUP($A27,Timetable,$AZ$1,FALSE))</f>
        <v/>
      </c>
      <c r="BA27" s="129" t="str">
        <f ca="1">IF(ISNA(VLOOKUP($A27,Timetable,$BA$1,FALSE)),"",VLOOKUP($A27,Timetable,$BA$1,FALSE))</f>
        <v/>
      </c>
      <c r="BB27" s="129">
        <f ca="1">IF(ISNA(VLOOKUP($A27,Timetable,$BB$1,FALSE)),"",VLOOKUP($A27,Timetable,$BB$1,FALSE))</f>
        <v>12</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5</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 ca="1">IF(M27="","",M27)</f>
        <v/>
      </c>
      <c r="AC34" s="323"/>
      <c r="AD34" s="208" t="str">
        <f>IF(AND(I34="",J34=""),"","8) ")</f>
        <v/>
      </c>
      <c r="AE34" s="320"/>
      <c r="AF34" s="320"/>
      <c r="AG34" s="320"/>
      <c r="AH34" s="207" t="str">
        <f>IF(AND(E34=""),"","4) ")</f>
        <v/>
      </c>
      <c r="AI34" s="320"/>
      <c r="AJ34" s="320"/>
      <c r="AK34" s="207"/>
      <c r="AL34" s="208"/>
      <c r="AM34" s="207" t="str">
        <f t="shared" ca="1" si="1"/>
        <v/>
      </c>
      <c r="AN34" s="209" t="str">
        <f ca="1">IF(AO34&lt;&gt;"",SUM($AM$3:AM34),"")</f>
        <v/>
      </c>
      <c r="AO34" s="207" t="str">
        <f t="shared" ca="1" si="2"/>
        <v/>
      </c>
      <c r="AQ34" s="317"/>
    </row>
    <row r="35" spans="1:55" s="129" customFormat="1" x14ac:dyDescent="0.2">
      <c r="A35" s="334" t="str">
        <f ca="1">IF(ISNA(VLOOKUP(AC35,INDIRECT($AL$1),2, FALSE)),"", VLOOKUP(AC35,INDIRECT($AL$1),2, FALSE))</f>
        <v>Wednesday 10th Nov</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9b4</v>
      </c>
      <c r="AY35" s="129" t="str">
        <f ca="1">IF(ISNA(VLOOKUP($A35,Timetable,$AY$1,FALSE)),"",VLOOKUP($A35,Timetable,$AY$1,FALSE))</f>
        <v/>
      </c>
      <c r="AZ35" s="129">
        <f ca="1">IF(ISNA(VLOOKUP($A35,Timetable,$AZ$1,FALSE)),"",VLOOKUP($A35,Timetable,$AZ$1,FALSE))</f>
        <v>12</v>
      </c>
      <c r="BA35" s="129" t="str">
        <f ca="1">IF(ISNA(VLOOKUP($A35,Timetable,$BA$1,FALSE)),"",VLOOKUP($A35,Timetable,$BA$1,FALSE))</f>
        <v>10a2</v>
      </c>
      <c r="BB35" s="129" t="str">
        <f ca="1">IF(ISNA(VLOOKUP($A35,Timetable,$BB$1,FALSE)),"",VLOOKUP($A35,Timetable,$BB$1,FALSE))</f>
        <v>11b3</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3</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Monday 15th Nov</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8a1</v>
      </c>
      <c r="AY43" s="129" t="str">
        <f ca="1">IF(ISNA(VLOOKUP($A43,Timetable,$AY$1,FALSE)),"",VLOOKUP($A43,Timetable,$AY$1,FALSE))</f>
        <v>10a2</v>
      </c>
      <c r="AZ43" s="129">
        <f ca="1">IF(ISNA(VLOOKUP($A43,Timetable,$AZ$1,FALSE)),"",VLOOKUP($A43,Timetable,$AZ$1,FALSE))</f>
        <v>12</v>
      </c>
      <c r="BA43" s="129" t="str">
        <f ca="1">IF(ISNA(VLOOKUP($A43,Timetable,$BA$1,FALSE)),"",VLOOKUP($A43,Timetable,$BA$1,FALSE))</f>
        <v>9b4</v>
      </c>
      <c r="BB43" s="129" t="str">
        <f ca="1">IF(ISNA(VLOOKUP($A43,Timetable,$BB$1,FALSE)),"",VLOOKUP($A43,Timetable,$BB$1,FALSE))</f>
        <v>11b3</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3</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 xml:space="preserve">Thursday 18th Nov </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f ca="1">IF(ISNA(VLOOKUP($A51,Timetable,$AX$1,FALSE)),"",VLOOKUP($A51,Timetable,$AX$1,FALSE))</f>
        <v>12</v>
      </c>
      <c r="AY51" s="129" t="str">
        <f ca="1">IF(ISNA(VLOOKUP($A51,Timetable,$AY$1,FALSE)),"",VLOOKUP($A51,Timetable,$AY$1,FALSE))</f>
        <v>10a2</v>
      </c>
      <c r="AZ51" s="129" t="str">
        <f ca="1">IF(ISNA(VLOOKUP($A51,Timetable,$AZ$1,FALSE)),"",VLOOKUP($A51,Timetable,$AZ$1,FALSE))</f>
        <v>7c2</v>
      </c>
      <c r="BA51" s="129" t="str">
        <f ca="1">IF(ISNA(VLOOKUP($A51,Timetable,$BA$1,FALSE)),"",VLOOKUP($A51,Timetable,$BA$1,FALSE))</f>
        <v>11b3</v>
      </c>
      <c r="BB51" s="129">
        <f ca="1">IF(ISNA(VLOOKUP($A51,Timetable,$BB$1,FALSE)),"",VLOOKUP($A51,Timetable,$BB$1,FALSE))</f>
        <v>13</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1</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Friday 19th Nov</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t="str">
        <f ca="1">IF(ISNA(VLOOKUP($A59,Timetable,$AX$1,FALSE)),"",VLOOKUP($A59,Timetable,$AX$1,FALSE))</f>
        <v>11b3</v>
      </c>
      <c r="AY59" s="129">
        <f ca="1">IF(ISNA(VLOOKUP($A59,Timetable,$AY$1,FALSE)),"",VLOOKUP($A59,Timetable,$AY$1,FALSE))</f>
        <v>12</v>
      </c>
      <c r="AZ59" s="129" t="str">
        <f ca="1">IF(ISNA(VLOOKUP($A59,Timetable,$AZ$1,FALSE)),"",VLOOKUP($A59,Timetable,$AZ$1,FALSE))</f>
        <v>8a1</v>
      </c>
      <c r="BA59" s="129" t="str">
        <f ca="1">IF(ISNA(VLOOKUP($A59,Timetable,$BA$1,FALSE)),"",VLOOKUP($A59,Timetable,$BA$1,FALSE))</f>
        <v>9b4</v>
      </c>
      <c r="BB59" s="129" t="str">
        <f ca="1">IF(ISNA(VLOOKUP($A59,Timetable,$BB$1,FALSE)),"",VLOOKUP($A59,Timetable,$BB$1,FALSE))</f>
        <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2</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Tuesday 23rd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t="str">
        <f ca="1">IF(ISNA(VLOOKUP($A67,Timetable,$AX$1,FALSE)),"",VLOOKUP($A67,Timetable,$AX$1,FALSE))</f>
        <v>11b3</v>
      </c>
      <c r="AY67" s="129" t="str">
        <f ca="1">IF(ISNA(VLOOKUP($A67,Timetable,$AY$1,FALSE)),"",VLOOKUP($A67,Timetable,$AY$1,FALSE))</f>
        <v>8a1</v>
      </c>
      <c r="AZ67" s="129" t="str">
        <f ca="1">IF(ISNA(VLOOKUP($A67,Timetable,$AZ$1,FALSE)),"",VLOOKUP($A67,Timetable,$AZ$1,FALSE))</f>
        <v/>
      </c>
      <c r="BA67" s="129" t="str">
        <f ca="1">IF(ISNA(VLOOKUP($A67,Timetable,$BA$1,FALSE)),"",VLOOKUP($A67,Timetable,$BA$1,FALSE))</f>
        <v/>
      </c>
      <c r="BB67" s="129">
        <f ca="1">IF(ISNA(VLOOKUP($A67,Timetable,$BB$1,FALSE)),"",VLOOKUP($A67,Timetable,$BB$1,FALSE))</f>
        <v>12</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5</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Wednesday 24th Nov</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t="str">
        <f ca="1">IF(ISNA(VLOOKUP($A75,Timetable,$AX$1,FALSE)),"",VLOOKUP($A75,Timetable,$AX$1,FALSE))</f>
        <v>9b4</v>
      </c>
      <c r="AY75" s="129" t="str">
        <f ca="1">IF(ISNA(VLOOKUP($A75,Timetable,$AY$1,FALSE)),"",VLOOKUP($A75,Timetable,$AY$1,FALSE))</f>
        <v/>
      </c>
      <c r="AZ75" s="129">
        <f ca="1">IF(ISNA(VLOOKUP($A75,Timetable,$AZ$1,FALSE)),"",VLOOKUP($A75,Timetable,$AZ$1,FALSE))</f>
        <v>12</v>
      </c>
      <c r="BA75" s="129" t="str">
        <f ca="1">IF(ISNA(VLOOKUP($A75,Timetable,$BA$1,FALSE)),"",VLOOKUP($A75,Timetable,$BA$1,FALSE))</f>
        <v>10a2</v>
      </c>
      <c r="BB75" s="129" t="str">
        <f ca="1">IF(ISNA(VLOOKUP($A75,Timetable,$BB$1,FALSE)),"",VLOOKUP($A75,Timetable,$BB$1,FALSE))</f>
        <v>11b3</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3</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Monday 29th Nov</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t="str">
        <f ca="1">IF(ISNA(VLOOKUP($A83,Timetable,$AX$1,FALSE)),"",VLOOKUP($A83,Timetable,$AX$1,FALSE))</f>
        <v>8a1</v>
      </c>
      <c r="AY83" s="129" t="str">
        <f ca="1">IF(ISNA(VLOOKUP($A83,Timetable,$AY$1,FALSE)),"",VLOOKUP($A83,Timetable,$AY$1,FALSE))</f>
        <v>10a2</v>
      </c>
      <c r="AZ83" s="129">
        <f ca="1">IF(ISNA(VLOOKUP($A83,Timetable,$AZ$1,FALSE)),"",VLOOKUP($A83,Timetable,$AZ$1,FALSE))</f>
        <v>12</v>
      </c>
      <c r="BA83" s="129" t="str">
        <f ca="1">IF(ISNA(VLOOKUP($A83,Timetable,$BA$1,FALSE)),"",VLOOKUP($A83,Timetable,$BA$1,FALSE))</f>
        <v>9b4</v>
      </c>
      <c r="BB83" s="129" t="str">
        <f ca="1">IF(ISNA(VLOOKUP($A83,Timetable,$BB$1,FALSE)),"",VLOOKUP($A83,Timetable,$BB$1,FALSE))</f>
        <v>11b3</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3</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Thursday 2nd Dec</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f ca="1">IF(ISNA(VLOOKUP($A91,Timetable,$AX$1,FALSE)),"",VLOOKUP($A91,Timetable,$AX$1,FALSE))</f>
        <v>12</v>
      </c>
      <c r="AY91" s="129" t="str">
        <f ca="1">IF(ISNA(VLOOKUP($A91,Timetable,$AY$1,FALSE)),"",VLOOKUP($A91,Timetable,$AY$1,FALSE))</f>
        <v>10a2</v>
      </c>
      <c r="AZ91" s="129" t="str">
        <f ca="1">IF(ISNA(VLOOKUP($A91,Timetable,$AZ$1,FALSE)),"",VLOOKUP($A91,Timetable,$AZ$1,FALSE))</f>
        <v>7c2</v>
      </c>
      <c r="BA91" s="129" t="str">
        <f ca="1">IF(ISNA(VLOOKUP($A91,Timetable,$BA$1,FALSE)),"",VLOOKUP($A91,Timetable,$BA$1,FALSE))</f>
        <v>11b3</v>
      </c>
      <c r="BB91" s="129">
        <f ca="1">IF(ISNA(VLOOKUP($A91,Timetable,$BB$1,FALSE)),"",VLOOKUP($A91,Timetable,$BB$1,FALSE))</f>
        <v>13</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1</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Friday 3rd Dec</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t="str">
        <f ca="1">IF(ISNA(VLOOKUP($A99,Timetable,$AX$1,FALSE)),"",VLOOKUP($A99,Timetable,$AX$1,FALSE))</f>
        <v>11b3</v>
      </c>
      <c r="AY99" s="129">
        <f ca="1">IF(ISNA(VLOOKUP($A99,Timetable,$AY$1,FALSE)),"",VLOOKUP($A99,Timetable,$AY$1,FALSE))</f>
        <v>12</v>
      </c>
      <c r="AZ99" s="129" t="str">
        <f ca="1">IF(ISNA(VLOOKUP($A99,Timetable,$AZ$1,FALSE)),"",VLOOKUP($A99,Timetable,$AZ$1,FALSE))</f>
        <v>8a1</v>
      </c>
      <c r="BA99" s="129" t="str">
        <f ca="1">IF(ISNA(VLOOKUP($A99,Timetable,$BA$1,FALSE)),"",VLOOKUP($A99,Timetable,$BA$1,FALSE))</f>
        <v>9b4</v>
      </c>
      <c r="BB99" s="129" t="str">
        <f ca="1">IF(ISNA(VLOOKUP($A99,Timetable,$BB$1,FALSE)),"",VLOOKUP($A99,Timetable,$BB$1,FALSE))</f>
        <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2</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Tuesday 7th Dec</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t="str">
        <f ca="1">IF(ISNA(VLOOKUP($A107,Timetable,$AX$1,FALSE)),"",VLOOKUP($A107,Timetable,$AX$1,FALSE))</f>
        <v>11b3</v>
      </c>
      <c r="AY107" s="129" t="str">
        <f ca="1">IF(ISNA(VLOOKUP($A107,Timetable,$AY$1,FALSE)),"",VLOOKUP($A107,Timetable,$AY$1,FALSE))</f>
        <v>8a1</v>
      </c>
      <c r="AZ107" s="129" t="str">
        <f ca="1">IF(ISNA(VLOOKUP($A107,Timetable,$AZ$1,FALSE)),"",VLOOKUP($A107,Timetable,$AZ$1,FALSE))</f>
        <v/>
      </c>
      <c r="BA107" s="129" t="str">
        <f ca="1">IF(ISNA(VLOOKUP($A107,Timetable,$BA$1,FALSE)),"",VLOOKUP($A107,Timetable,$BA$1,FALSE))</f>
        <v/>
      </c>
      <c r="BB107" s="129">
        <f ca="1">IF(ISNA(VLOOKUP($A107,Timetable,$BB$1,FALSE)),"",VLOOKUP($A107,Timetable,$BB$1,FALSE))</f>
        <v>12</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5</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Wednesday 8th Dec</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9b4</v>
      </c>
      <c r="AY115" s="129" t="str">
        <f ca="1">IF(ISNA(VLOOKUP($A115,Timetable,$AY$1,FALSE)),"",VLOOKUP($A115,Timetable,$AY$1,FALSE))</f>
        <v/>
      </c>
      <c r="AZ115" s="129">
        <f ca="1">IF(ISNA(VLOOKUP($A115,Timetable,$AZ$1,FALSE)),"",VLOOKUP($A115,Timetable,$AZ$1,FALSE))</f>
        <v>12</v>
      </c>
      <c r="BA115" s="129" t="str">
        <f ca="1">IF(ISNA(VLOOKUP($A115,Timetable,$BA$1,FALSE)),"",VLOOKUP($A115,Timetable,$BA$1,FALSE))</f>
        <v>10a2</v>
      </c>
      <c r="BB115" s="129" t="str">
        <f ca="1">IF(ISNA(VLOOKUP($A115,Timetable,$BB$1,FALSE)),"",VLOOKUP($A115,Timetable,$BB$1,FALSE))</f>
        <v>11b3</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3</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Monday 13th Dec</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t="str">
        <f ca="1">IF(ISNA(VLOOKUP($A123,Timetable,$AX$1,FALSE)),"",VLOOKUP($A123,Timetable,$AX$1,FALSE))</f>
        <v>8a1</v>
      </c>
      <c r="AY123" s="129" t="str">
        <f ca="1">IF(ISNA(VLOOKUP($A123,Timetable,$AY$1,FALSE)),"",VLOOKUP($A123,Timetable,$AY$1,FALSE))</f>
        <v>10a2</v>
      </c>
      <c r="AZ123" s="129">
        <f ca="1">IF(ISNA(VLOOKUP($A123,Timetable,$AZ$1,FALSE)),"",VLOOKUP($A123,Timetable,$AZ$1,FALSE))</f>
        <v>12</v>
      </c>
      <c r="BA123" s="129" t="str">
        <f ca="1">IF(ISNA(VLOOKUP($A123,Timetable,$BA$1,FALSE)),"",VLOOKUP($A123,Timetable,$BA$1,FALSE))</f>
        <v>9b4</v>
      </c>
      <c r="BB123" s="129" t="str">
        <f ca="1">IF(ISNA(VLOOKUP($A123,Timetable,$BB$1,FALSE)),"",VLOOKUP($A123,Timetable,$BB$1,FALSE))</f>
        <v>11b3</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3</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Thursday 16th Dec</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46" si="21">IF(AO131&lt;&gt;"",1,"")</f>
        <v/>
      </c>
      <c r="AN131" s="207" t="str">
        <f>IF(AO131&lt;&gt;"",SUM($AM$3:AM131),"")</f>
        <v/>
      </c>
      <c r="AO131" s="207" t="str">
        <f t="shared" ref="AO131:AO146" si="22">IF(AND(AB131&lt;&gt;"H/W",AB131&lt;&gt;"Collect H/W"),AB131,"")</f>
        <v/>
      </c>
      <c r="AQ131" s="315" t="str">
        <f ca="1">IF(ISNA(VLOOKUP(A131,Homework,$AK$1+1,FALSE)), "",VLOOKUP(A131,Homework,$AK$1+1,FALSE))</f>
        <v/>
      </c>
      <c r="AX131" s="129">
        <f ca="1">IF(ISNA(VLOOKUP($A131,Timetable,$AX$1,FALSE)),"",VLOOKUP($A131,Timetable,$AX$1,FALSE))</f>
        <v>12</v>
      </c>
      <c r="AY131" s="129" t="str">
        <f ca="1">IF(ISNA(VLOOKUP($A131,Timetable,$AY$1,FALSE)),"",VLOOKUP($A131,Timetable,$AY$1,FALSE))</f>
        <v>10a2</v>
      </c>
      <c r="AZ131" s="129" t="str">
        <f ca="1">IF(ISNA(VLOOKUP($A131,Timetable,$AZ$1,FALSE)),"",VLOOKUP($A131,Timetable,$AZ$1,FALSE))</f>
        <v>7c2</v>
      </c>
      <c r="BA131" s="129" t="str">
        <f ca="1">IF(ISNA(VLOOKUP($A131,Timetable,$BA$1,FALSE)),"",VLOOKUP($A131,Timetable,$BA$1,FALSE))</f>
        <v>11b3</v>
      </c>
      <c r="BB131" s="129">
        <f ca="1">IF(ISNA(VLOOKUP($A131,Timetable,$BB$1,FALSE)),"",VLOOKUP($A131,Timetable,$BB$1,FALSE))</f>
        <v>13</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1</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Friday 17th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t="str">
        <f ca="1">IF(ISNA(VLOOKUP($A139,Timetable,$AX$1,FALSE)),"",VLOOKUP($A139,Timetable,$AX$1,FALSE))</f>
        <v>11b3</v>
      </c>
      <c r="AY139" s="129">
        <f ca="1">IF(ISNA(VLOOKUP($A139,Timetable,$AY$1,FALSE)),"",VLOOKUP($A139,Timetable,$AY$1,FALSE))</f>
        <v>12</v>
      </c>
      <c r="AZ139" s="129" t="str">
        <f ca="1">IF(ISNA(VLOOKUP($A139,Timetable,$AZ$1,FALSE)),"",VLOOKUP($A139,Timetable,$AZ$1,FALSE))</f>
        <v>8a1</v>
      </c>
      <c r="BA139" s="129" t="str">
        <f ca="1">IF(ISNA(VLOOKUP($A139,Timetable,$BA$1,FALSE)),"",VLOOKUP($A139,Timetable,$BA$1,FALSE))</f>
        <v>9b4</v>
      </c>
      <c r="BB139" s="129" t="str">
        <f ca="1">IF(ISNA(VLOOKUP($A139,Timetable,$BB$1,FALSE)),"",VLOOKUP($A139,Timetable,$BB$1,FALSE))</f>
        <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2</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43"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43"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sheetData>
  <sheetProtection password="C372" sheet="1" objects="1" scenarios="1"/>
  <mergeCells count="504">
    <mergeCell ref="A99:A103"/>
    <mergeCell ref="A107:A111"/>
    <mergeCell ref="A115:A119"/>
    <mergeCell ref="A123:A127"/>
    <mergeCell ref="A131:A135"/>
    <mergeCell ref="A139:A143"/>
    <mergeCell ref="A51:A55"/>
    <mergeCell ref="A59:A63"/>
    <mergeCell ref="A67:A71"/>
    <mergeCell ref="A75:A79"/>
    <mergeCell ref="A83:A87"/>
    <mergeCell ref="A91:A95"/>
    <mergeCell ref="A3:A7"/>
    <mergeCell ref="A11:A15"/>
    <mergeCell ref="A19:A23"/>
    <mergeCell ref="A27:A31"/>
    <mergeCell ref="A35:A39"/>
    <mergeCell ref="A43:A47"/>
    <mergeCell ref="AJ139:AJ146"/>
    <mergeCell ref="D143:D146"/>
    <mergeCell ref="U139:U146"/>
    <mergeCell ref="V139:V146"/>
    <mergeCell ref="W139:W146"/>
    <mergeCell ref="X139:X146"/>
    <mergeCell ref="T139:T146"/>
    <mergeCell ref="AA139:AA146"/>
    <mergeCell ref="AE139:AE146"/>
    <mergeCell ref="AF139:AF146"/>
    <mergeCell ref="AG139:AG146"/>
    <mergeCell ref="B139:B146"/>
    <mergeCell ref="C139:C146"/>
    <mergeCell ref="D139:D142"/>
    <mergeCell ref="AC139:AC146"/>
    <mergeCell ref="Y139:Y146"/>
    <mergeCell ref="Z139:Z146"/>
    <mergeCell ref="M139:M146"/>
    <mergeCell ref="N139:N146"/>
    <mergeCell ref="Q139:Q146"/>
    <mergeCell ref="AJ131:AJ138"/>
    <mergeCell ref="AA131:AA138"/>
    <mergeCell ref="AC131:AC138"/>
    <mergeCell ref="AE131:AE138"/>
    <mergeCell ref="AF131:AF138"/>
    <mergeCell ref="AG131:AG138"/>
    <mergeCell ref="AI131:AI138"/>
    <mergeCell ref="R123:R130"/>
    <mergeCell ref="AI139:AI146"/>
    <mergeCell ref="M131:M138"/>
    <mergeCell ref="F131:F138"/>
    <mergeCell ref="N131:N138"/>
    <mergeCell ref="Z131:Z138"/>
    <mergeCell ref="T131:T138"/>
    <mergeCell ref="U131:U138"/>
    <mergeCell ref="S139:S146"/>
    <mergeCell ref="O139:O146"/>
    <mergeCell ref="R139:R146"/>
    <mergeCell ref="Q123:Q130"/>
    <mergeCell ref="P123:P130"/>
    <mergeCell ref="O123:O130"/>
    <mergeCell ref="R131:R138"/>
    <mergeCell ref="Y123:Y130"/>
    <mergeCell ref="U123:U130"/>
    <mergeCell ref="V123:V130"/>
    <mergeCell ref="P131:P138"/>
    <mergeCell ref="Q131:Q138"/>
    <mergeCell ref="B131:B138"/>
    <mergeCell ref="C131:C138"/>
    <mergeCell ref="D131:D134"/>
    <mergeCell ref="D135:D138"/>
    <mergeCell ref="P139:P146"/>
    <mergeCell ref="O131:O138"/>
    <mergeCell ref="F139:F146"/>
    <mergeCell ref="S131:S138"/>
    <mergeCell ref="V131:V138"/>
    <mergeCell ref="W131:W138"/>
    <mergeCell ref="X131:X138"/>
    <mergeCell ref="Y131:Y138"/>
    <mergeCell ref="W123:W130"/>
    <mergeCell ref="S123:S130"/>
    <mergeCell ref="T123:T130"/>
    <mergeCell ref="X123:X130"/>
    <mergeCell ref="M123:M130"/>
    <mergeCell ref="D123:D126"/>
    <mergeCell ref="B123:B130"/>
    <mergeCell ref="C123:C130"/>
    <mergeCell ref="AJ123:AJ130"/>
    <mergeCell ref="D127:D130"/>
    <mergeCell ref="AG123:AG130"/>
    <mergeCell ref="AI123:AI130"/>
    <mergeCell ref="AA123:AA130"/>
    <mergeCell ref="AC123:AC130"/>
    <mergeCell ref="AE123:AE130"/>
    <mergeCell ref="AF123:AF130"/>
    <mergeCell ref="F123:F130"/>
    <mergeCell ref="Z123:Z130"/>
    <mergeCell ref="B115:B122"/>
    <mergeCell ref="C115:C122"/>
    <mergeCell ref="D115:D118"/>
    <mergeCell ref="F115:F122"/>
    <mergeCell ref="D119:D122"/>
    <mergeCell ref="AC115:AC122"/>
    <mergeCell ref="AA115:AA122"/>
    <mergeCell ref="AF115:AF122"/>
    <mergeCell ref="AG115:AG122"/>
    <mergeCell ref="P115:P122"/>
    <mergeCell ref="Q115:Q122"/>
    <mergeCell ref="R115:R122"/>
    <mergeCell ref="S115:S122"/>
    <mergeCell ref="T115:T122"/>
    <mergeCell ref="U115:U122"/>
    <mergeCell ref="AE115:AE122"/>
    <mergeCell ref="AG107:AG114"/>
    <mergeCell ref="S107:S114"/>
    <mergeCell ref="M115:M122"/>
    <mergeCell ref="AI115:AI122"/>
    <mergeCell ref="AJ115:AJ122"/>
    <mergeCell ref="V115:V122"/>
    <mergeCell ref="W115:W122"/>
    <mergeCell ref="X115:X122"/>
    <mergeCell ref="Y115:Y122"/>
    <mergeCell ref="Z115:Z122"/>
    <mergeCell ref="N107:N114"/>
    <mergeCell ref="Q99:Q106"/>
    <mergeCell ref="N115:N122"/>
    <mergeCell ref="O115:O122"/>
    <mergeCell ref="AJ107:AJ114"/>
    <mergeCell ref="X107:X114"/>
    <mergeCell ref="AA107:AA114"/>
    <mergeCell ref="AI107:AI114"/>
    <mergeCell ref="AE107:AE114"/>
    <mergeCell ref="AF107:AF114"/>
    <mergeCell ref="AC107:AC114"/>
    <mergeCell ref="Y107:Y114"/>
    <mergeCell ref="B107:B114"/>
    <mergeCell ref="C107:C114"/>
    <mergeCell ref="D107:D110"/>
    <mergeCell ref="D111:D114"/>
    <mergeCell ref="P107:P114"/>
    <mergeCell ref="O107:O114"/>
    <mergeCell ref="F107:F114"/>
    <mergeCell ref="M107:M114"/>
    <mergeCell ref="Y91:Y98"/>
    <mergeCell ref="Z91:Z98"/>
    <mergeCell ref="W99:W106"/>
    <mergeCell ref="T107:T114"/>
    <mergeCell ref="AJ99:AJ106"/>
    <mergeCell ref="AA99:AA106"/>
    <mergeCell ref="AC99:AC106"/>
    <mergeCell ref="AE99:AE106"/>
    <mergeCell ref="AF99:AF106"/>
    <mergeCell ref="AG99:AG106"/>
    <mergeCell ref="U107:U114"/>
    <mergeCell ref="V107:V114"/>
    <mergeCell ref="W107:W114"/>
    <mergeCell ref="S91:S98"/>
    <mergeCell ref="T91:T98"/>
    <mergeCell ref="W91:W98"/>
    <mergeCell ref="U99:U106"/>
    <mergeCell ref="Q107:Q114"/>
    <mergeCell ref="R107:R114"/>
    <mergeCell ref="M99:M106"/>
    <mergeCell ref="N99:N106"/>
    <mergeCell ref="O99:O106"/>
    <mergeCell ref="V91:V98"/>
    <mergeCell ref="R99:R106"/>
    <mergeCell ref="S99:S106"/>
    <mergeCell ref="V99:V106"/>
    <mergeCell ref="T99:T106"/>
    <mergeCell ref="B99:B106"/>
    <mergeCell ref="C99:C106"/>
    <mergeCell ref="D99:D102"/>
    <mergeCell ref="M91:M98"/>
    <mergeCell ref="D103:D106"/>
    <mergeCell ref="P99:P106"/>
    <mergeCell ref="F99:F106"/>
    <mergeCell ref="B91:B98"/>
    <mergeCell ref="C91:C98"/>
    <mergeCell ref="X91:X98"/>
    <mergeCell ref="U91:U98"/>
    <mergeCell ref="AJ91:AJ98"/>
    <mergeCell ref="D95:D98"/>
    <mergeCell ref="AG91:AG98"/>
    <mergeCell ref="AI91:AI98"/>
    <mergeCell ref="AA91:AA98"/>
    <mergeCell ref="AC91:AC98"/>
    <mergeCell ref="AE91:AE98"/>
    <mergeCell ref="AF91:AF98"/>
    <mergeCell ref="M83:M90"/>
    <mergeCell ref="N83:N90"/>
    <mergeCell ref="O83:O90"/>
    <mergeCell ref="N91:N98"/>
    <mergeCell ref="D91:D94"/>
    <mergeCell ref="R91:R98"/>
    <mergeCell ref="O91:O98"/>
    <mergeCell ref="Q91:Q98"/>
    <mergeCell ref="P91:P98"/>
    <mergeCell ref="R83:R90"/>
    <mergeCell ref="B83:B90"/>
    <mergeCell ref="C83:C90"/>
    <mergeCell ref="AC83:AC90"/>
    <mergeCell ref="AE83:AE90"/>
    <mergeCell ref="F91:F98"/>
    <mergeCell ref="F83:F90"/>
    <mergeCell ref="D87:D90"/>
    <mergeCell ref="D83:D86"/>
    <mergeCell ref="P83:P90"/>
    <mergeCell ref="Q83:Q90"/>
    <mergeCell ref="S83:S90"/>
    <mergeCell ref="T83:T90"/>
    <mergeCell ref="U83:U90"/>
    <mergeCell ref="AG75:AG82"/>
    <mergeCell ref="AF83:AF90"/>
    <mergeCell ref="AI83:AI90"/>
    <mergeCell ref="AJ83:AJ90"/>
    <mergeCell ref="V83:V90"/>
    <mergeCell ref="W83:W90"/>
    <mergeCell ref="X83:X90"/>
    <mergeCell ref="Y83:Y90"/>
    <mergeCell ref="Z83:Z90"/>
    <mergeCell ref="AA83:AA90"/>
    <mergeCell ref="AG83:AG90"/>
    <mergeCell ref="B75:B82"/>
    <mergeCell ref="C75:C82"/>
    <mergeCell ref="D75:D78"/>
    <mergeCell ref="D79:D82"/>
    <mergeCell ref="AJ75:AJ82"/>
    <mergeCell ref="X75:X82"/>
    <mergeCell ref="AA75:AA82"/>
    <mergeCell ref="AI75:AI82"/>
    <mergeCell ref="AE75:AE82"/>
    <mergeCell ref="AF75:AF82"/>
    <mergeCell ref="AJ67:AJ74"/>
    <mergeCell ref="AA67:AA74"/>
    <mergeCell ref="AC67:AC74"/>
    <mergeCell ref="AE67:AE74"/>
    <mergeCell ref="AF67:AF74"/>
    <mergeCell ref="AG67:AG74"/>
    <mergeCell ref="AI67:AI74"/>
    <mergeCell ref="Z67:Z74"/>
    <mergeCell ref="T67:T74"/>
    <mergeCell ref="U67:U74"/>
    <mergeCell ref="AC75:AC82"/>
    <mergeCell ref="Y75:Y82"/>
    <mergeCell ref="Z75:Z82"/>
    <mergeCell ref="U75:U82"/>
    <mergeCell ref="V75:V82"/>
    <mergeCell ref="W75:W82"/>
    <mergeCell ref="T75:T82"/>
    <mergeCell ref="Y67:Y74"/>
    <mergeCell ref="S75:S82"/>
    <mergeCell ref="O75:O82"/>
    <mergeCell ref="F75:F82"/>
    <mergeCell ref="M75:M82"/>
    <mergeCell ref="N75:N82"/>
    <mergeCell ref="Q75:Q82"/>
    <mergeCell ref="P75:P82"/>
    <mergeCell ref="R75:R82"/>
    <mergeCell ref="Y59:Y66"/>
    <mergeCell ref="Z59:Z66"/>
    <mergeCell ref="S59:S66"/>
    <mergeCell ref="T59:T66"/>
    <mergeCell ref="R59:R66"/>
    <mergeCell ref="R67:R74"/>
    <mergeCell ref="S67:S74"/>
    <mergeCell ref="V67:V74"/>
    <mergeCell ref="W67:W74"/>
    <mergeCell ref="X67:X74"/>
    <mergeCell ref="X59:X66"/>
    <mergeCell ref="U59:U66"/>
    <mergeCell ref="V59:V66"/>
    <mergeCell ref="O67:O74"/>
    <mergeCell ref="P67:P74"/>
    <mergeCell ref="Q67:Q74"/>
    <mergeCell ref="Q59:Q66"/>
    <mergeCell ref="P59:P66"/>
    <mergeCell ref="O59:O66"/>
    <mergeCell ref="W59:W66"/>
    <mergeCell ref="D71:D74"/>
    <mergeCell ref="F67:F74"/>
    <mergeCell ref="D59:D62"/>
    <mergeCell ref="M67:M74"/>
    <mergeCell ref="N67:N74"/>
    <mergeCell ref="B67:B74"/>
    <mergeCell ref="C67:C74"/>
    <mergeCell ref="D67:D70"/>
    <mergeCell ref="AJ59:AJ66"/>
    <mergeCell ref="D63:D66"/>
    <mergeCell ref="AG59:AG66"/>
    <mergeCell ref="AI59:AI66"/>
    <mergeCell ref="AA59:AA66"/>
    <mergeCell ref="AC59:AC66"/>
    <mergeCell ref="AE59:AE66"/>
    <mergeCell ref="AF59:AF66"/>
    <mergeCell ref="F59:F66"/>
    <mergeCell ref="M59:M66"/>
    <mergeCell ref="F51:F58"/>
    <mergeCell ref="D55:D58"/>
    <mergeCell ref="B59:B66"/>
    <mergeCell ref="C59:C66"/>
    <mergeCell ref="B51:B58"/>
    <mergeCell ref="C51:C58"/>
    <mergeCell ref="D51:D54"/>
    <mergeCell ref="AE51:AE58"/>
    <mergeCell ref="AF51:AF58"/>
    <mergeCell ref="AG51:AG58"/>
    <mergeCell ref="P51:P58"/>
    <mergeCell ref="Q51:Q58"/>
    <mergeCell ref="R51:R58"/>
    <mergeCell ref="S51:S58"/>
    <mergeCell ref="T51:T58"/>
    <mergeCell ref="U51:U58"/>
    <mergeCell ref="W51:W58"/>
    <mergeCell ref="AC51:AC58"/>
    <mergeCell ref="M51:M58"/>
    <mergeCell ref="N51:N58"/>
    <mergeCell ref="O51:O58"/>
    <mergeCell ref="X51:X58"/>
    <mergeCell ref="Y51:Y58"/>
    <mergeCell ref="Z51:Z58"/>
    <mergeCell ref="AA51:AA58"/>
    <mergeCell ref="Z43:Z50"/>
    <mergeCell ref="AJ43:AJ50"/>
    <mergeCell ref="AF43:AF50"/>
    <mergeCell ref="W43:W50"/>
    <mergeCell ref="Y43:Y50"/>
    <mergeCell ref="AA43:AA50"/>
    <mergeCell ref="AC43:AC50"/>
    <mergeCell ref="AE43:AE50"/>
    <mergeCell ref="Z35:Z42"/>
    <mergeCell ref="AI51:AI58"/>
    <mergeCell ref="AJ51:AJ58"/>
    <mergeCell ref="V51:V58"/>
    <mergeCell ref="D47:D50"/>
    <mergeCell ref="AG43:AG50"/>
    <mergeCell ref="AI43:AI50"/>
    <mergeCell ref="U43:U50"/>
    <mergeCell ref="V43:V50"/>
    <mergeCell ref="X43:X50"/>
    <mergeCell ref="AJ35:AJ42"/>
    <mergeCell ref="AA35:AA42"/>
    <mergeCell ref="AC35:AC42"/>
    <mergeCell ref="AE35:AE42"/>
    <mergeCell ref="AF35:AF42"/>
    <mergeCell ref="AI35:AI42"/>
    <mergeCell ref="AG35:AG42"/>
    <mergeCell ref="B35:B42"/>
    <mergeCell ref="C35:C42"/>
    <mergeCell ref="D35:D38"/>
    <mergeCell ref="B43:B50"/>
    <mergeCell ref="C43:C50"/>
    <mergeCell ref="D43:D46"/>
    <mergeCell ref="D39:D42"/>
    <mergeCell ref="N35:N42"/>
    <mergeCell ref="O35:O42"/>
    <mergeCell ref="P35:P42"/>
    <mergeCell ref="Q35:Q42"/>
    <mergeCell ref="T43:T50"/>
    <mergeCell ref="S43:S50"/>
    <mergeCell ref="O43:O50"/>
    <mergeCell ref="P43:P50"/>
    <mergeCell ref="Q43:Q50"/>
    <mergeCell ref="R43:R50"/>
    <mergeCell ref="P27:P34"/>
    <mergeCell ref="V27:V34"/>
    <mergeCell ref="R27:R34"/>
    <mergeCell ref="Y35:Y42"/>
    <mergeCell ref="F43:F50"/>
    <mergeCell ref="Z27:Z34"/>
    <mergeCell ref="X35:X42"/>
    <mergeCell ref="M43:M50"/>
    <mergeCell ref="N43:N50"/>
    <mergeCell ref="R35:R42"/>
    <mergeCell ref="AA27:AA34"/>
    <mergeCell ref="AC27:AC34"/>
    <mergeCell ref="AE27:AE34"/>
    <mergeCell ref="AF27:AF34"/>
    <mergeCell ref="F27:F34"/>
    <mergeCell ref="T35:T42"/>
    <mergeCell ref="Y27:Y34"/>
    <mergeCell ref="M27:M34"/>
    <mergeCell ref="Q27:Q34"/>
    <mergeCell ref="X27:X34"/>
    <mergeCell ref="W27:W34"/>
    <mergeCell ref="F35:F42"/>
    <mergeCell ref="M35:M42"/>
    <mergeCell ref="S35:S42"/>
    <mergeCell ref="S27:S34"/>
    <mergeCell ref="T27:T34"/>
    <mergeCell ref="O27:O34"/>
    <mergeCell ref="U35:U42"/>
    <mergeCell ref="V35:V42"/>
    <mergeCell ref="W35:W42"/>
    <mergeCell ref="Q19:Q26"/>
    <mergeCell ref="P19:P26"/>
    <mergeCell ref="U27:U34"/>
    <mergeCell ref="B27:B34"/>
    <mergeCell ref="C27:C34"/>
    <mergeCell ref="D27:D30"/>
    <mergeCell ref="D31:D34"/>
    <mergeCell ref="N27:N34"/>
    <mergeCell ref="O19:O26"/>
    <mergeCell ref="B19:B26"/>
    <mergeCell ref="C19:C26"/>
    <mergeCell ref="F19:F26"/>
    <mergeCell ref="D19:D22"/>
    <mergeCell ref="M19:M26"/>
    <mergeCell ref="D23:D26"/>
    <mergeCell ref="AJ19:AJ26"/>
    <mergeCell ref="V19:V26"/>
    <mergeCell ref="W19:W26"/>
    <mergeCell ref="X19:X26"/>
    <mergeCell ref="Y19:Y26"/>
    <mergeCell ref="AF19:AF26"/>
    <mergeCell ref="AG19:AG26"/>
    <mergeCell ref="Z19:Z26"/>
    <mergeCell ref="AI19:AI26"/>
    <mergeCell ref="AJ27:AJ34"/>
    <mergeCell ref="AJ11:AJ18"/>
    <mergeCell ref="AE19:AE26"/>
    <mergeCell ref="AF11:AF18"/>
    <mergeCell ref="AG27:AG34"/>
    <mergeCell ref="AI27:AI34"/>
    <mergeCell ref="AE11:AE18"/>
    <mergeCell ref="Z11:Z18"/>
    <mergeCell ref="V11:V18"/>
    <mergeCell ref="W11:W18"/>
    <mergeCell ref="U19:U26"/>
    <mergeCell ref="R19:R26"/>
    <mergeCell ref="S19:S26"/>
    <mergeCell ref="T19:T26"/>
    <mergeCell ref="AA19:AA26"/>
    <mergeCell ref="AC19:AC26"/>
    <mergeCell ref="AJ3:AJ10"/>
    <mergeCell ref="AA3:AA10"/>
    <mergeCell ref="AC3:AC10"/>
    <mergeCell ref="AE3:AE10"/>
    <mergeCell ref="AF3:AF10"/>
    <mergeCell ref="AG3:AG10"/>
    <mergeCell ref="AI3:AI10"/>
    <mergeCell ref="AI11:AI18"/>
    <mergeCell ref="U11:U18"/>
    <mergeCell ref="V3:V10"/>
    <mergeCell ref="Y3:Y10"/>
    <mergeCell ref="W3:W10"/>
    <mergeCell ref="Y11:Y18"/>
    <mergeCell ref="X11:X18"/>
    <mergeCell ref="AA11:AA18"/>
    <mergeCell ref="AC11:AC18"/>
    <mergeCell ref="AG11:AG18"/>
    <mergeCell ref="Z3:Z10"/>
    <mergeCell ref="R3:R10"/>
    <mergeCell ref="Q11:Q18"/>
    <mergeCell ref="P11:P18"/>
    <mergeCell ref="P3:P10"/>
    <mergeCell ref="S11:S18"/>
    <mergeCell ref="Q3:Q10"/>
    <mergeCell ref="X3:X10"/>
    <mergeCell ref="T11:T18"/>
    <mergeCell ref="U3:U10"/>
    <mergeCell ref="F3:F10"/>
    <mergeCell ref="N11:N18"/>
    <mergeCell ref="N3:N10"/>
    <mergeCell ref="O3:O10"/>
    <mergeCell ref="R11:R18"/>
    <mergeCell ref="T3:T10"/>
    <mergeCell ref="S3:S10"/>
    <mergeCell ref="O11:O18"/>
    <mergeCell ref="F11:F18"/>
    <mergeCell ref="B3:B10"/>
    <mergeCell ref="C3:C10"/>
    <mergeCell ref="D3:D6"/>
    <mergeCell ref="D7:D10"/>
    <mergeCell ref="M3:M10"/>
    <mergeCell ref="B11:B18"/>
    <mergeCell ref="M11:M18"/>
    <mergeCell ref="C11:C18"/>
    <mergeCell ref="D15:D18"/>
    <mergeCell ref="D11:D14"/>
    <mergeCell ref="N19:N26"/>
    <mergeCell ref="N123:N130"/>
    <mergeCell ref="N59:N66"/>
    <mergeCell ref="AQ51:AQ58"/>
    <mergeCell ref="AQ59:AQ66"/>
    <mergeCell ref="AQ3:AQ10"/>
    <mergeCell ref="AQ11:AQ18"/>
    <mergeCell ref="AQ19:AQ26"/>
    <mergeCell ref="AQ27:AQ34"/>
    <mergeCell ref="AQ35:AQ42"/>
    <mergeCell ref="AQ43:AQ50"/>
    <mergeCell ref="AQ67:AQ74"/>
    <mergeCell ref="AQ75:AQ82"/>
    <mergeCell ref="AQ83:AQ90"/>
    <mergeCell ref="AQ91:AQ98"/>
    <mergeCell ref="AQ131:AQ138"/>
    <mergeCell ref="X99:X106"/>
    <mergeCell ref="Y99:Y106"/>
    <mergeCell ref="Z107:Z114"/>
    <mergeCell ref="AQ139:AQ146"/>
    <mergeCell ref="AQ99:AQ106"/>
    <mergeCell ref="AQ107:AQ114"/>
    <mergeCell ref="AQ115:AQ122"/>
    <mergeCell ref="AQ123:AQ130"/>
    <mergeCell ref="Z99:Z106"/>
    <mergeCell ref="AI99:AI106"/>
  </mergeCells>
  <conditionalFormatting sqref="I3 I7 I11 I15 I19 I23 I27 I31 I35 I39 I43 I47 I51 I55 I59 I63 I67 I71 I75 I79 I83 I87 I91 I95 I99 I103 I107 I111 I115 I119 I123 I127 I131 I135 I139 I143">
    <cfRule type="cellIs" dxfId="70" priority="13" stopIfTrue="1" operator="equal">
      <formula>"Starter"</formula>
    </cfRule>
  </conditionalFormatting>
  <conditionalFormatting sqref="G3:G146">
    <cfRule type="cellIs" dxfId="69" priority="4" stopIfTrue="1" operator="equal">
      <formula>"Starter"</formula>
    </cfRule>
    <cfRule type="cellIs" dxfId="68" priority="5" stopIfTrue="1" operator="equal">
      <formula>"Main"</formula>
    </cfRule>
    <cfRule type="cellIs" dxfId="67" priority="6" stopIfTrue="1" operator="equal">
      <formula>"Plenary"</formula>
    </cfRule>
  </conditionalFormatting>
  <conditionalFormatting sqref="M3:M146">
    <cfRule type="cellIs" dxfId="66" priority="1" stopIfTrue="1" operator="equal">
      <formula>0</formula>
    </cfRule>
    <cfRule type="expression" dxfId="65" priority="2" stopIfTrue="1">
      <formula>AQ3="H/W"</formula>
    </cfRule>
    <cfRule type="expression" dxfId="64" priority="3" stopIfTrue="1">
      <formula>AQ3="Collect H/W"</formula>
    </cfRule>
  </conditionalFormatting>
  <dataValidations count="8">
    <dataValidation type="list" allowBlank="1" showInputMessage="1" showErrorMessage="1" sqref="H2:H146">
      <formula1>Timings</formula1>
    </dataValidation>
    <dataValidation type="list" allowBlank="1" showInputMessage="1" showErrorMessage="1" sqref="I2:I146">
      <formula1>Activity</formula1>
    </dataValidation>
    <dataValidation type="list" allowBlank="1" showInputMessage="1" showErrorMessage="1" sqref="O3 O11 O19 O27 O35 O43 O51 O59 O67 O75 O83 O91 O99 O107 O115 O123 O131 O139">
      <formula1>Differentiation</formula1>
    </dataValidation>
    <dataValidation type="list" allowBlank="1" showInputMessage="1" showErrorMessage="1" sqref="Q3 Q11 Q19 Q27 Q35 Q43 Q51 Q59 Q67 Q75 Q83 Q91 Q99 Q107 Q115 Q123 Q131 Q139">
      <formula1>Risk</formula1>
    </dataValidation>
    <dataValidation type="list" allowBlank="1" showInputMessage="1" showErrorMessage="1" sqref="L3:L9 L11:L17 L19:L25 L27:L33 L35:L41 L43:L49 L51:L57 L59:L65 L67:L73 L75:L81 L83:L89 L91:L97 L99:L105 L107:L113 L115:L121 L123:L129 L131:L137 L139:L145">
      <formula1>YesNo</formula1>
    </dataValidation>
    <dataValidation type="list" allowBlank="1" showInputMessage="1" showErrorMessage="1" sqref="K2:K146">
      <formula1>VAK</formula1>
    </dataValidation>
    <dataValidation type="list" allowBlank="1" showInputMessage="1" showErrorMessage="1" sqref="G2:G146">
      <formula1>Starter</formula1>
    </dataValidation>
    <dataValidation type="list" allowBlank="1" showInputMessage="1" showErrorMessage="1" sqref="M3:N65536 AQ3:AQ65536">
      <formula1>Homelist</formula1>
    </dataValidation>
  </dataValidation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BC146"/>
  <sheetViews>
    <sheetView zoomScale="85" zoomScaleNormal="70" workbookViewId="0">
      <pane xSplit="2" ySplit="2" topLeftCell="C3" activePane="bottomRight" state="frozen"/>
      <selection activeCell="H1" sqref="A1:H65536"/>
      <selection pane="topRight" activeCell="H1" sqref="A1:H65536"/>
      <selection pane="bottomLeft" activeCell="H1" sqref="A1:H65536"/>
      <selection pane="bottomRight" activeCell="B3" sqref="B3:B10"/>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v>13</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4</v>
      </c>
      <c r="AL1" s="133" t="str">
        <f>"Group"&amp;AK1</f>
        <v>Group4</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Tuesday 2nd Nov</v>
      </c>
      <c r="B3" s="313"/>
      <c r="C3" s="313"/>
      <c r="D3" s="327" t="s">
        <v>183</v>
      </c>
      <c r="E3" s="135"/>
      <c r="F3" s="313"/>
      <c r="G3" s="35" t="s">
        <v>75</v>
      </c>
      <c r="H3" s="35"/>
      <c r="I3" s="35"/>
      <c r="J3" s="35"/>
      <c r="K3" s="34"/>
      <c r="L3" s="34"/>
      <c r="M3" s="310" t="str">
        <f ca="1">AQ3</f>
        <v/>
      </c>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
      </c>
      <c r="AY3" s="129">
        <f ca="1">IF(ISNA(VLOOKUP($A3,Timetable,$AY$1,FALSE)),"",VLOOKUP($A3,Timetable,$AY$1,FALSE))</f>
        <v>13</v>
      </c>
      <c r="AZ3" s="129" t="str">
        <f ca="1">IF(ISNA(VLOOKUP($A3,Timetable,$AZ$1,FALSE)),"",VLOOKUP($A3,Timetable,$AZ$1,FALSE))</f>
        <v>7c2</v>
      </c>
      <c r="BA3" s="129" t="str">
        <f ca="1">IF(ISNA(VLOOKUP($A3,Timetable,$BA$1,FALSE)),"",VLOOKUP($A3,Timetable,$BA$1,FALSE))</f>
        <v>10a2</v>
      </c>
      <c r="BB3" s="129" t="str">
        <f ca="1">IF(ISNA(VLOOKUP($A3,Timetable,$BB$1,FALSE)),"",VLOOKUP($A3,Timetable,$BB$1,FALSE))</f>
        <v>8a1</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2</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 ca="1">IF(M3="","",M3)</f>
        <v/>
      </c>
      <c r="AC10" s="323"/>
      <c r="AD10" s="208" t="str">
        <f>IF(AND(I10="",J10=""),"","8) ")</f>
        <v/>
      </c>
      <c r="AE10" s="320"/>
      <c r="AF10" s="320"/>
      <c r="AG10" s="320"/>
      <c r="AH10" s="207" t="str">
        <f>IF(AND(E10=""),"","4) ")</f>
        <v/>
      </c>
      <c r="AI10" s="320"/>
      <c r="AJ10" s="320"/>
      <c r="AK10" s="207"/>
      <c r="AL10" s="208"/>
      <c r="AM10" s="207" t="str">
        <f t="shared" ca="1" si="1"/>
        <v/>
      </c>
      <c r="AN10" s="209" t="str">
        <f ca="1">IF(AO10&lt;&gt;"",SUM($AM$3:AM10),"")</f>
        <v/>
      </c>
      <c r="AO10" s="207" t="str">
        <f t="shared" ca="1" si="2"/>
        <v/>
      </c>
      <c r="AQ10" s="317"/>
    </row>
    <row r="11" spans="1:55" s="129" customFormat="1" x14ac:dyDescent="0.2">
      <c r="A11" s="334" t="str">
        <f ca="1">IF(ISNA(VLOOKUP(AC11,INDIRECT($AL$1),2, FALSE)),"", VLOOKUP(AC11,INDIRECT($AL$1),2, FALSE))</f>
        <v>Wednesday 3rd Nov</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t="str">
        <f ca="1">IF(ISNA(VLOOKUP($A11,Timetable,$AX$1,FALSE)),"",VLOOKUP($A11,Timetable,$AX$1,FALSE))</f>
        <v>11b3</v>
      </c>
      <c r="AY11" s="129" t="str">
        <f ca="1">IF(ISNA(VLOOKUP($A11,Timetable,$AY$1,FALSE)),"",VLOOKUP($A11,Timetable,$AY$1,FALSE))</f>
        <v>9b4</v>
      </c>
      <c r="AZ11" s="129" t="str">
        <f ca="1">IF(ISNA(VLOOKUP($A11,Timetable,$AZ$1,FALSE)),"",VLOOKUP($A11,Timetable,$AZ$1,FALSE))</f>
        <v/>
      </c>
      <c r="BA11" s="129">
        <f ca="1">IF(ISNA(VLOOKUP($A11,Timetable,$BA$1,FALSE)),"",VLOOKUP($A11,Timetable,$BA$1,FALSE))</f>
        <v>13</v>
      </c>
      <c r="BB11" s="129" t="str">
        <f ca="1">IF(ISNA(VLOOKUP($A11,Timetable,$BB$1,FALSE)),"",VLOOKUP($A11,Timetable,$BB$1,FALSE))</f>
        <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4</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 xml:space="preserve">Thursday 4th Nov </v>
      </c>
      <c r="B19" s="313"/>
      <c r="C19" s="313"/>
      <c r="D19" s="327" t="s">
        <v>183</v>
      </c>
      <c r="E19" s="132"/>
      <c r="F19" s="313"/>
      <c r="G19" s="35" t="s">
        <v>75</v>
      </c>
      <c r="H19" s="35"/>
      <c r="I19" s="35"/>
      <c r="J19" s="35"/>
      <c r="K19" s="34"/>
      <c r="L19" s="34"/>
      <c r="M19" s="310"/>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f ca="1">IF(ISNA(VLOOKUP($A19,Timetable,$AX$1,FALSE)),"",VLOOKUP($A19,Timetable,$AX$1,FALSE))</f>
        <v>12</v>
      </c>
      <c r="AY19" s="129" t="str">
        <f ca="1">IF(ISNA(VLOOKUP($A19,Timetable,$AY$1,FALSE)),"",VLOOKUP($A19,Timetable,$AY$1,FALSE))</f>
        <v>10a2</v>
      </c>
      <c r="AZ19" s="129" t="str">
        <f ca="1">IF(ISNA(VLOOKUP($A19,Timetable,$AZ$1,FALSE)),"",VLOOKUP($A19,Timetable,$AZ$1,FALSE))</f>
        <v>7c2</v>
      </c>
      <c r="BA19" s="129" t="str">
        <f ca="1">IF(ISNA(VLOOKUP($A19,Timetable,$BA$1,FALSE)),"",VLOOKUP($A19,Timetable,$BA$1,FALSE))</f>
        <v>11b3</v>
      </c>
      <c r="BB19" s="129">
        <f ca="1">IF(ISNA(VLOOKUP($A19,Timetable,$BB$1,FALSE)),"",VLOOKUP($A19,Timetable,$BB$1,FALSE))</f>
        <v>13</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5</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IF(M19="","",M19)</f>
        <v/>
      </c>
      <c r="AC26" s="323"/>
      <c r="AD26" s="208" t="str">
        <f>IF(AND(I26="",J26=""),"","8) ")</f>
        <v/>
      </c>
      <c r="AE26" s="320"/>
      <c r="AF26" s="320"/>
      <c r="AG26" s="320"/>
      <c r="AH26" s="207" t="str">
        <f>IF(AND(E26=""),"","4) ")</f>
        <v/>
      </c>
      <c r="AI26" s="320"/>
      <c r="AJ26" s="320"/>
      <c r="AK26" s="207"/>
      <c r="AL26" s="208"/>
      <c r="AM26" s="207" t="str">
        <f t="shared" si="1"/>
        <v/>
      </c>
      <c r="AN26" s="209" t="str">
        <f>IF(AO26&lt;&gt;"",SUM($AM$3:AM26),"")</f>
        <v/>
      </c>
      <c r="AO26" s="207" t="str">
        <f t="shared" si="2"/>
        <v/>
      </c>
      <c r="AQ26" s="317"/>
    </row>
    <row r="27" spans="1:55" s="129" customFormat="1" x14ac:dyDescent="0.2">
      <c r="A27" s="334" t="str">
        <f ca="1">IF(ISNA(VLOOKUP(AC27,INDIRECT($AL$1),2, FALSE)),"", VLOOKUP(AC27,INDIRECT($AL$1),2, FALSE))</f>
        <v>Monday 8th Nov</v>
      </c>
      <c r="B27" s="313"/>
      <c r="C27" s="313"/>
      <c r="D27" s="327" t="s">
        <v>183</v>
      </c>
      <c r="E27" s="135"/>
      <c r="F27" s="313"/>
      <c r="G27" s="35" t="s">
        <v>75</v>
      </c>
      <c r="H27" s="35"/>
      <c r="I27" s="35"/>
      <c r="J27" s="35"/>
      <c r="K27" s="34"/>
      <c r="L27" s="34"/>
      <c r="M27" s="310" t="str">
        <f ca="1">AQ27</f>
        <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f ca="1">IF(ISNA(VLOOKUP($A27,Timetable,$AX$1,FALSE)),"",VLOOKUP($A27,Timetable,$AX$1,FALSE))</f>
        <v>13</v>
      </c>
      <c r="AY27" s="129" t="str">
        <f ca="1">IF(ISNA(VLOOKUP($A27,Timetable,$AY$1,FALSE)),"",VLOOKUP($A27,Timetable,$AY$1,FALSE))</f>
        <v/>
      </c>
      <c r="AZ27" s="129" t="str">
        <f ca="1">IF(ISNA(VLOOKUP($A27,Timetable,$AZ$1,FALSE)),"",VLOOKUP($A27,Timetable,$AZ$1,FALSE))</f>
        <v>9b4</v>
      </c>
      <c r="BA27" s="129" t="str">
        <f ca="1">IF(ISNA(VLOOKUP($A27,Timetable,$BA$1,FALSE)),"",VLOOKUP($A27,Timetable,$BA$1,FALSE))</f>
        <v>10a2</v>
      </c>
      <c r="BB27" s="129" t="str">
        <f ca="1">IF(ISNA(VLOOKUP($A27,Timetable,$BB$1,FALSE)),"",VLOOKUP($A27,Timetable,$BB$1,FALSE))</f>
        <v>8a1</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1</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 ca="1">IF(M27="","",M27)</f>
        <v/>
      </c>
      <c r="AC34" s="323"/>
      <c r="AD34" s="208" t="str">
        <f>IF(AND(I34="",J34=""),"","8) ")</f>
        <v/>
      </c>
      <c r="AE34" s="320"/>
      <c r="AF34" s="320"/>
      <c r="AG34" s="320"/>
      <c r="AH34" s="207" t="str">
        <f>IF(AND(E34=""),"","4) ")</f>
        <v/>
      </c>
      <c r="AI34" s="320"/>
      <c r="AJ34" s="320"/>
      <c r="AK34" s="207"/>
      <c r="AL34" s="208"/>
      <c r="AM34" s="207" t="str">
        <f t="shared" ca="1" si="1"/>
        <v/>
      </c>
      <c r="AN34" s="209" t="str">
        <f ca="1">IF(AO34&lt;&gt;"",SUM($AM$3:AM34),"")</f>
        <v/>
      </c>
      <c r="AO34" s="207" t="str">
        <f t="shared" ca="1" si="2"/>
        <v/>
      </c>
      <c r="AQ34" s="317"/>
    </row>
    <row r="35" spans="1:55" s="129" customFormat="1" x14ac:dyDescent="0.2">
      <c r="A35" s="334" t="str">
        <f ca="1">IF(ISNA(VLOOKUP(AC35,INDIRECT($AL$1),2, FALSE)),"", VLOOKUP(AC35,INDIRECT($AL$1),2, FALSE))</f>
        <v>Friday 12th Nov</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10a2</v>
      </c>
      <c r="AY35" s="129" t="str">
        <f ca="1">IF(ISNA(VLOOKUP($A35,Timetable,$AY$1,FALSE)),"",VLOOKUP($A35,Timetable,$AY$1,FALSE))</f>
        <v>8a1</v>
      </c>
      <c r="AZ35" s="129">
        <f ca="1">IF(ISNA(VLOOKUP($A35,Timetable,$AZ$1,FALSE)),"",VLOOKUP($A35,Timetable,$AZ$1,FALSE))</f>
        <v>13</v>
      </c>
      <c r="BA35" s="129" t="str">
        <f ca="1">IF(ISNA(VLOOKUP($A35,Timetable,$BA$1,FALSE)),"",VLOOKUP($A35,Timetable,$BA$1,FALSE))</f>
        <v/>
      </c>
      <c r="BB35" s="129" t="str">
        <f ca="1">IF(ISNA(VLOOKUP($A35,Timetable,$BB$1,FALSE)),"",VLOOKUP($A35,Timetable,$BB$1,FALSE))</f>
        <v>11b3</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3</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Tuesday 16th Nov</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
      </c>
      <c r="AY43" s="129">
        <f ca="1">IF(ISNA(VLOOKUP($A43,Timetable,$AY$1,FALSE)),"",VLOOKUP($A43,Timetable,$AY$1,FALSE))</f>
        <v>13</v>
      </c>
      <c r="AZ43" s="129" t="str">
        <f ca="1">IF(ISNA(VLOOKUP($A43,Timetable,$AZ$1,FALSE)),"",VLOOKUP($A43,Timetable,$AZ$1,FALSE))</f>
        <v>7c2</v>
      </c>
      <c r="BA43" s="129" t="str">
        <f ca="1">IF(ISNA(VLOOKUP($A43,Timetable,$BA$1,FALSE)),"",VLOOKUP($A43,Timetable,$BA$1,FALSE))</f>
        <v>10a2</v>
      </c>
      <c r="BB43" s="129" t="str">
        <f ca="1">IF(ISNA(VLOOKUP($A43,Timetable,$BB$1,FALSE)),"",VLOOKUP($A43,Timetable,$BB$1,FALSE))</f>
        <v>8a1</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2</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Wednesday 17th Nov</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11b3</v>
      </c>
      <c r="AY51" s="129" t="str">
        <f ca="1">IF(ISNA(VLOOKUP($A51,Timetable,$AY$1,FALSE)),"",VLOOKUP($A51,Timetable,$AY$1,FALSE))</f>
        <v>9b4</v>
      </c>
      <c r="AZ51" s="129" t="str">
        <f ca="1">IF(ISNA(VLOOKUP($A51,Timetable,$AZ$1,FALSE)),"",VLOOKUP($A51,Timetable,$AZ$1,FALSE))</f>
        <v/>
      </c>
      <c r="BA51" s="129">
        <f ca="1">IF(ISNA(VLOOKUP($A51,Timetable,$BA$1,FALSE)),"",VLOOKUP($A51,Timetable,$BA$1,FALSE))</f>
        <v>13</v>
      </c>
      <c r="BB51" s="129" t="str">
        <f ca="1">IF(ISNA(VLOOKUP($A51,Timetable,$BB$1,FALSE)),"",VLOOKUP($A51,Timetable,$BB$1,FALSE))</f>
        <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4</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 xml:space="preserve">Thursday 18th Nov </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f ca="1">IF(ISNA(VLOOKUP($A59,Timetable,$AX$1,FALSE)),"",VLOOKUP($A59,Timetable,$AX$1,FALSE))</f>
        <v>12</v>
      </c>
      <c r="AY59" s="129" t="str">
        <f ca="1">IF(ISNA(VLOOKUP($A59,Timetable,$AY$1,FALSE)),"",VLOOKUP($A59,Timetable,$AY$1,FALSE))</f>
        <v>10a2</v>
      </c>
      <c r="AZ59" s="129" t="str">
        <f ca="1">IF(ISNA(VLOOKUP($A59,Timetable,$AZ$1,FALSE)),"",VLOOKUP($A59,Timetable,$AZ$1,FALSE))</f>
        <v>7c2</v>
      </c>
      <c r="BA59" s="129" t="str">
        <f ca="1">IF(ISNA(VLOOKUP($A59,Timetable,$BA$1,FALSE)),"",VLOOKUP($A59,Timetable,$BA$1,FALSE))</f>
        <v>11b3</v>
      </c>
      <c r="BB59" s="129">
        <f ca="1">IF(ISNA(VLOOKUP($A59,Timetable,$BB$1,FALSE)),"",VLOOKUP($A59,Timetable,$BB$1,FALSE))</f>
        <v>13</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5</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Monday 22nd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f ca="1">IF(ISNA(VLOOKUP($A67,Timetable,$AX$1,FALSE)),"",VLOOKUP($A67,Timetable,$AX$1,FALSE))</f>
        <v>13</v>
      </c>
      <c r="AY67" s="129" t="str">
        <f ca="1">IF(ISNA(VLOOKUP($A67,Timetable,$AY$1,FALSE)),"",VLOOKUP($A67,Timetable,$AY$1,FALSE))</f>
        <v/>
      </c>
      <c r="AZ67" s="129" t="str">
        <f ca="1">IF(ISNA(VLOOKUP($A67,Timetable,$AZ$1,FALSE)),"",VLOOKUP($A67,Timetable,$AZ$1,FALSE))</f>
        <v>9b4</v>
      </c>
      <c r="BA67" s="129" t="str">
        <f ca="1">IF(ISNA(VLOOKUP($A67,Timetable,$BA$1,FALSE)),"",VLOOKUP($A67,Timetable,$BA$1,FALSE))</f>
        <v>10a2</v>
      </c>
      <c r="BB67" s="129" t="str">
        <f ca="1">IF(ISNA(VLOOKUP($A67,Timetable,$BB$1,FALSE)),"",VLOOKUP($A67,Timetable,$BB$1,FALSE))</f>
        <v>8a1</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1</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Friday 26th Nov</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t="str">
        <f ca="1">IF(ISNA(VLOOKUP($A75,Timetable,$AX$1,FALSE)),"",VLOOKUP($A75,Timetable,$AX$1,FALSE))</f>
        <v>10a2</v>
      </c>
      <c r="AY75" s="129" t="str">
        <f ca="1">IF(ISNA(VLOOKUP($A75,Timetable,$AY$1,FALSE)),"",VLOOKUP($A75,Timetable,$AY$1,FALSE))</f>
        <v>8a1</v>
      </c>
      <c r="AZ75" s="129">
        <f ca="1">IF(ISNA(VLOOKUP($A75,Timetable,$AZ$1,FALSE)),"",VLOOKUP($A75,Timetable,$AZ$1,FALSE))</f>
        <v>13</v>
      </c>
      <c r="BA75" s="129" t="str">
        <f ca="1">IF(ISNA(VLOOKUP($A75,Timetable,$BA$1,FALSE)),"",VLOOKUP($A75,Timetable,$BA$1,FALSE))</f>
        <v/>
      </c>
      <c r="BB75" s="129" t="str">
        <f ca="1">IF(ISNA(VLOOKUP($A75,Timetable,$BB$1,FALSE)),"",VLOOKUP($A75,Timetable,$BB$1,FALSE))</f>
        <v>11b3</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3</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Tuesday 30th Nov</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t="str">
        <f ca="1">IF(ISNA(VLOOKUP($A83,Timetable,$AX$1,FALSE)),"",VLOOKUP($A83,Timetable,$AX$1,FALSE))</f>
        <v/>
      </c>
      <c r="AY83" s="129">
        <f ca="1">IF(ISNA(VLOOKUP($A83,Timetable,$AY$1,FALSE)),"",VLOOKUP($A83,Timetable,$AY$1,FALSE))</f>
        <v>13</v>
      </c>
      <c r="AZ83" s="129" t="str">
        <f ca="1">IF(ISNA(VLOOKUP($A83,Timetable,$AZ$1,FALSE)),"",VLOOKUP($A83,Timetable,$AZ$1,FALSE))</f>
        <v>7c2</v>
      </c>
      <c r="BA83" s="129" t="str">
        <f ca="1">IF(ISNA(VLOOKUP($A83,Timetable,$BA$1,FALSE)),"",VLOOKUP($A83,Timetable,$BA$1,FALSE))</f>
        <v>10a2</v>
      </c>
      <c r="BB83" s="129" t="str">
        <f ca="1">IF(ISNA(VLOOKUP($A83,Timetable,$BB$1,FALSE)),"",VLOOKUP($A83,Timetable,$BB$1,FALSE))</f>
        <v>8a1</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2</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Wednesday 1st Dec</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t="str">
        <f ca="1">IF(ISNA(VLOOKUP($A91,Timetable,$AX$1,FALSE)),"",VLOOKUP($A91,Timetable,$AX$1,FALSE))</f>
        <v>11b3</v>
      </c>
      <c r="AY91" s="129" t="str">
        <f ca="1">IF(ISNA(VLOOKUP($A91,Timetable,$AY$1,FALSE)),"",VLOOKUP($A91,Timetable,$AY$1,FALSE))</f>
        <v>9b4</v>
      </c>
      <c r="AZ91" s="129" t="str">
        <f ca="1">IF(ISNA(VLOOKUP($A91,Timetable,$AZ$1,FALSE)),"",VLOOKUP($A91,Timetable,$AZ$1,FALSE))</f>
        <v/>
      </c>
      <c r="BA91" s="129">
        <f ca="1">IF(ISNA(VLOOKUP($A91,Timetable,$BA$1,FALSE)),"",VLOOKUP($A91,Timetable,$BA$1,FALSE))</f>
        <v>13</v>
      </c>
      <c r="BB91" s="129" t="str">
        <f ca="1">IF(ISNA(VLOOKUP($A91,Timetable,$BB$1,FALSE)),"",VLOOKUP($A91,Timetable,$BB$1,FALSE))</f>
        <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4</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Thursday 2nd Dec</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f ca="1">IF(ISNA(VLOOKUP($A99,Timetable,$AX$1,FALSE)),"",VLOOKUP($A99,Timetable,$AX$1,FALSE))</f>
        <v>12</v>
      </c>
      <c r="AY99" s="129" t="str">
        <f ca="1">IF(ISNA(VLOOKUP($A99,Timetable,$AY$1,FALSE)),"",VLOOKUP($A99,Timetable,$AY$1,FALSE))</f>
        <v>10a2</v>
      </c>
      <c r="AZ99" s="129" t="str">
        <f ca="1">IF(ISNA(VLOOKUP($A99,Timetable,$AZ$1,FALSE)),"",VLOOKUP($A99,Timetable,$AZ$1,FALSE))</f>
        <v>7c2</v>
      </c>
      <c r="BA99" s="129" t="str">
        <f ca="1">IF(ISNA(VLOOKUP($A99,Timetable,$BA$1,FALSE)),"",VLOOKUP($A99,Timetable,$BA$1,FALSE))</f>
        <v>11b3</v>
      </c>
      <c r="BB99" s="129">
        <f ca="1">IF(ISNA(VLOOKUP($A99,Timetable,$BB$1,FALSE)),"",VLOOKUP($A99,Timetable,$BB$1,FALSE))</f>
        <v>13</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5</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Monday 6th Dec</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f ca="1">IF(ISNA(VLOOKUP($A107,Timetable,$AX$1,FALSE)),"",VLOOKUP($A107,Timetable,$AX$1,FALSE))</f>
        <v>13</v>
      </c>
      <c r="AY107" s="129" t="str">
        <f ca="1">IF(ISNA(VLOOKUP($A107,Timetable,$AY$1,FALSE)),"",VLOOKUP($A107,Timetable,$AY$1,FALSE))</f>
        <v/>
      </c>
      <c r="AZ107" s="129" t="str">
        <f ca="1">IF(ISNA(VLOOKUP($A107,Timetable,$AZ$1,FALSE)),"",VLOOKUP($A107,Timetable,$AZ$1,FALSE))</f>
        <v>9b4</v>
      </c>
      <c r="BA107" s="129" t="str">
        <f ca="1">IF(ISNA(VLOOKUP($A107,Timetable,$BA$1,FALSE)),"",VLOOKUP($A107,Timetable,$BA$1,FALSE))</f>
        <v>10a2</v>
      </c>
      <c r="BB107" s="129" t="str">
        <f ca="1">IF(ISNA(VLOOKUP($A107,Timetable,$BB$1,FALSE)),"",VLOOKUP($A107,Timetable,$BB$1,FALSE))</f>
        <v>8a1</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1</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Friday 10th Dec</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10a2</v>
      </c>
      <c r="AY115" s="129" t="str">
        <f ca="1">IF(ISNA(VLOOKUP($A115,Timetable,$AY$1,FALSE)),"",VLOOKUP($A115,Timetable,$AY$1,FALSE))</f>
        <v>8a1</v>
      </c>
      <c r="AZ115" s="129">
        <f ca="1">IF(ISNA(VLOOKUP($A115,Timetable,$AZ$1,FALSE)),"",VLOOKUP($A115,Timetable,$AZ$1,FALSE))</f>
        <v>13</v>
      </c>
      <c r="BA115" s="129" t="str">
        <f ca="1">IF(ISNA(VLOOKUP($A115,Timetable,$BA$1,FALSE)),"",VLOOKUP($A115,Timetable,$BA$1,FALSE))</f>
        <v/>
      </c>
      <c r="BB115" s="129" t="str">
        <f ca="1">IF(ISNA(VLOOKUP($A115,Timetable,$BB$1,FALSE)),"",VLOOKUP($A115,Timetable,$BB$1,FALSE))</f>
        <v>11b3</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3</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Tuesday 14th Dec</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t="str">
        <f ca="1">IF(ISNA(VLOOKUP($A123,Timetable,$AX$1,FALSE)),"",VLOOKUP($A123,Timetable,$AX$1,FALSE))</f>
        <v/>
      </c>
      <c r="AY123" s="129">
        <f ca="1">IF(ISNA(VLOOKUP($A123,Timetable,$AY$1,FALSE)),"",VLOOKUP($A123,Timetable,$AY$1,FALSE))</f>
        <v>13</v>
      </c>
      <c r="AZ123" s="129" t="str">
        <f ca="1">IF(ISNA(VLOOKUP($A123,Timetable,$AZ$1,FALSE)),"",VLOOKUP($A123,Timetable,$AZ$1,FALSE))</f>
        <v>7c2</v>
      </c>
      <c r="BA123" s="129" t="str">
        <f ca="1">IF(ISNA(VLOOKUP($A123,Timetable,$BA$1,FALSE)),"",VLOOKUP($A123,Timetable,$BA$1,FALSE))</f>
        <v>10a2</v>
      </c>
      <c r="BB123" s="129" t="str">
        <f ca="1">IF(ISNA(VLOOKUP($A123,Timetable,$BB$1,FALSE)),"",VLOOKUP($A123,Timetable,$BB$1,FALSE))</f>
        <v>8a1</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2</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Wednesday 15th Dec</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46" si="21">IF(AO131&lt;&gt;"",1,"")</f>
        <v/>
      </c>
      <c r="AN131" s="207" t="str">
        <f>IF(AO131&lt;&gt;"",SUM($AM$3:AM131),"")</f>
        <v/>
      </c>
      <c r="AO131" s="207" t="str">
        <f t="shared" ref="AO131:AO146" si="22">IF(AND(AB131&lt;&gt;"H/W",AB131&lt;&gt;"Collect H/W"),AB131,"")</f>
        <v/>
      </c>
      <c r="AQ131" s="315" t="str">
        <f ca="1">IF(ISNA(VLOOKUP(A131,Homework,$AK$1+1,FALSE)), "",VLOOKUP(A131,Homework,$AK$1+1,FALSE))</f>
        <v/>
      </c>
      <c r="AX131" s="129" t="str">
        <f ca="1">IF(ISNA(VLOOKUP($A131,Timetable,$AX$1,FALSE)),"",VLOOKUP($A131,Timetable,$AX$1,FALSE))</f>
        <v>11b3</v>
      </c>
      <c r="AY131" s="129" t="str">
        <f ca="1">IF(ISNA(VLOOKUP($A131,Timetable,$AY$1,FALSE)),"",VLOOKUP($A131,Timetable,$AY$1,FALSE))</f>
        <v>9b4</v>
      </c>
      <c r="AZ131" s="129" t="str">
        <f ca="1">IF(ISNA(VLOOKUP($A131,Timetable,$AZ$1,FALSE)),"",VLOOKUP($A131,Timetable,$AZ$1,FALSE))</f>
        <v/>
      </c>
      <c r="BA131" s="129">
        <f ca="1">IF(ISNA(VLOOKUP($A131,Timetable,$BA$1,FALSE)),"",VLOOKUP($A131,Timetable,$BA$1,FALSE))</f>
        <v>13</v>
      </c>
      <c r="BB131" s="129" t="str">
        <f ca="1">IF(ISNA(VLOOKUP($A131,Timetable,$BB$1,FALSE)),"",VLOOKUP($A131,Timetable,$BB$1,FALSE))</f>
        <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4</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Thursday 16th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f ca="1">IF(ISNA(VLOOKUP($A139,Timetable,$AX$1,FALSE)),"",VLOOKUP($A139,Timetable,$AX$1,FALSE))</f>
        <v>12</v>
      </c>
      <c r="AY139" s="129" t="str">
        <f ca="1">IF(ISNA(VLOOKUP($A139,Timetable,$AY$1,FALSE)),"",VLOOKUP($A139,Timetable,$AY$1,FALSE))</f>
        <v>10a2</v>
      </c>
      <c r="AZ139" s="129" t="str">
        <f ca="1">IF(ISNA(VLOOKUP($A139,Timetable,$AZ$1,FALSE)),"",VLOOKUP($A139,Timetable,$AZ$1,FALSE))</f>
        <v>7c2</v>
      </c>
      <c r="BA139" s="129" t="str">
        <f ca="1">IF(ISNA(VLOOKUP($A139,Timetable,$BA$1,FALSE)),"",VLOOKUP($A139,Timetable,$BA$1,FALSE))</f>
        <v>11b3</v>
      </c>
      <c r="BB139" s="129">
        <f ca="1">IF(ISNA(VLOOKUP($A139,Timetable,$BB$1,FALSE)),"",VLOOKUP($A139,Timetable,$BB$1,FALSE))</f>
        <v>13</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5</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43"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43"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sheetData>
  <sheetProtection password="80F1" sheet="1" objects="1" scenarios="1"/>
  <mergeCells count="504">
    <mergeCell ref="A99:A103"/>
    <mergeCell ref="A107:A111"/>
    <mergeCell ref="A115:A119"/>
    <mergeCell ref="A123:A127"/>
    <mergeCell ref="A131:A135"/>
    <mergeCell ref="A139:A143"/>
    <mergeCell ref="A51:A55"/>
    <mergeCell ref="A59:A63"/>
    <mergeCell ref="A67:A71"/>
    <mergeCell ref="A75:A79"/>
    <mergeCell ref="A83:A87"/>
    <mergeCell ref="A91:A95"/>
    <mergeCell ref="A3:A7"/>
    <mergeCell ref="A11:A15"/>
    <mergeCell ref="A19:A23"/>
    <mergeCell ref="A27:A31"/>
    <mergeCell ref="A35:A39"/>
    <mergeCell ref="A43:A47"/>
    <mergeCell ref="AJ139:AJ146"/>
    <mergeCell ref="D143:D146"/>
    <mergeCell ref="U139:U146"/>
    <mergeCell ref="V139:V146"/>
    <mergeCell ref="W139:W146"/>
    <mergeCell ref="X139:X146"/>
    <mergeCell ref="T139:T146"/>
    <mergeCell ref="AA139:AA146"/>
    <mergeCell ref="AE139:AE146"/>
    <mergeCell ref="AF139:AF146"/>
    <mergeCell ref="AG139:AG146"/>
    <mergeCell ref="B139:B146"/>
    <mergeCell ref="C139:C146"/>
    <mergeCell ref="D139:D142"/>
    <mergeCell ref="AC139:AC146"/>
    <mergeCell ref="Y139:Y146"/>
    <mergeCell ref="Z139:Z146"/>
    <mergeCell ref="M139:M146"/>
    <mergeCell ref="N139:N146"/>
    <mergeCell ref="Q139:Q146"/>
    <mergeCell ref="AJ131:AJ138"/>
    <mergeCell ref="AA131:AA138"/>
    <mergeCell ref="AC131:AC138"/>
    <mergeCell ref="AE131:AE138"/>
    <mergeCell ref="AF131:AF138"/>
    <mergeCell ref="AG131:AG138"/>
    <mergeCell ref="AI131:AI138"/>
    <mergeCell ref="R123:R130"/>
    <mergeCell ref="AI139:AI146"/>
    <mergeCell ref="M131:M138"/>
    <mergeCell ref="F131:F138"/>
    <mergeCell ref="N131:N138"/>
    <mergeCell ref="Z131:Z138"/>
    <mergeCell ref="T131:T138"/>
    <mergeCell ref="U131:U138"/>
    <mergeCell ref="S139:S146"/>
    <mergeCell ref="O139:O146"/>
    <mergeCell ref="R139:R146"/>
    <mergeCell ref="Q123:Q130"/>
    <mergeCell ref="P123:P130"/>
    <mergeCell ref="O123:O130"/>
    <mergeCell ref="R131:R138"/>
    <mergeCell ref="Y123:Y130"/>
    <mergeCell ref="U123:U130"/>
    <mergeCell ref="V123:V130"/>
    <mergeCell ref="P131:P138"/>
    <mergeCell ref="Q131:Q138"/>
    <mergeCell ref="B131:B138"/>
    <mergeCell ref="C131:C138"/>
    <mergeCell ref="D131:D134"/>
    <mergeCell ref="D135:D138"/>
    <mergeCell ref="P139:P146"/>
    <mergeCell ref="O131:O138"/>
    <mergeCell ref="F139:F146"/>
    <mergeCell ref="S131:S138"/>
    <mergeCell ref="V131:V138"/>
    <mergeCell ref="W131:W138"/>
    <mergeCell ref="X131:X138"/>
    <mergeCell ref="Y131:Y138"/>
    <mergeCell ref="W123:W130"/>
    <mergeCell ref="S123:S130"/>
    <mergeCell ref="T123:T130"/>
    <mergeCell ref="X123:X130"/>
    <mergeCell ref="M123:M130"/>
    <mergeCell ref="D123:D126"/>
    <mergeCell ref="B123:B130"/>
    <mergeCell ref="C123:C130"/>
    <mergeCell ref="AJ123:AJ130"/>
    <mergeCell ref="D127:D130"/>
    <mergeCell ref="AG123:AG130"/>
    <mergeCell ref="AI123:AI130"/>
    <mergeCell ref="AA123:AA130"/>
    <mergeCell ref="AC123:AC130"/>
    <mergeCell ref="AE123:AE130"/>
    <mergeCell ref="AF123:AF130"/>
    <mergeCell ref="F123:F130"/>
    <mergeCell ref="Z123:Z130"/>
    <mergeCell ref="B115:B122"/>
    <mergeCell ref="C115:C122"/>
    <mergeCell ref="D115:D118"/>
    <mergeCell ref="F115:F122"/>
    <mergeCell ref="D119:D122"/>
    <mergeCell ref="AC115:AC122"/>
    <mergeCell ref="AA115:AA122"/>
    <mergeCell ref="AF115:AF122"/>
    <mergeCell ref="AG115:AG122"/>
    <mergeCell ref="P115:P122"/>
    <mergeCell ref="Q115:Q122"/>
    <mergeCell ref="R115:R122"/>
    <mergeCell ref="S115:S122"/>
    <mergeCell ref="T115:T122"/>
    <mergeCell ref="U115:U122"/>
    <mergeCell ref="AE115:AE122"/>
    <mergeCell ref="AG107:AG114"/>
    <mergeCell ref="S107:S114"/>
    <mergeCell ref="M115:M122"/>
    <mergeCell ref="AI115:AI122"/>
    <mergeCell ref="AJ115:AJ122"/>
    <mergeCell ref="V115:V122"/>
    <mergeCell ref="W115:W122"/>
    <mergeCell ref="X115:X122"/>
    <mergeCell ref="Y115:Y122"/>
    <mergeCell ref="Z115:Z122"/>
    <mergeCell ref="N107:N114"/>
    <mergeCell ref="Q99:Q106"/>
    <mergeCell ref="N115:N122"/>
    <mergeCell ref="O115:O122"/>
    <mergeCell ref="AJ107:AJ114"/>
    <mergeCell ref="X107:X114"/>
    <mergeCell ref="AA107:AA114"/>
    <mergeCell ref="AI107:AI114"/>
    <mergeCell ref="AE107:AE114"/>
    <mergeCell ref="AF107:AF114"/>
    <mergeCell ref="AC107:AC114"/>
    <mergeCell ref="Y107:Y114"/>
    <mergeCell ref="B107:B114"/>
    <mergeCell ref="C107:C114"/>
    <mergeCell ref="D107:D110"/>
    <mergeCell ref="D111:D114"/>
    <mergeCell ref="P107:P114"/>
    <mergeCell ref="O107:O114"/>
    <mergeCell ref="F107:F114"/>
    <mergeCell ref="M107:M114"/>
    <mergeCell ref="Y91:Y98"/>
    <mergeCell ref="Z91:Z98"/>
    <mergeCell ref="W99:W106"/>
    <mergeCell ref="T107:T114"/>
    <mergeCell ref="AJ99:AJ106"/>
    <mergeCell ref="AA99:AA106"/>
    <mergeCell ref="AC99:AC106"/>
    <mergeCell ref="AE99:AE106"/>
    <mergeCell ref="AF99:AF106"/>
    <mergeCell ref="AG99:AG106"/>
    <mergeCell ref="U107:U114"/>
    <mergeCell ref="V107:V114"/>
    <mergeCell ref="W107:W114"/>
    <mergeCell ref="S91:S98"/>
    <mergeCell ref="T91:T98"/>
    <mergeCell ref="W91:W98"/>
    <mergeCell ref="U99:U106"/>
    <mergeCell ref="Q107:Q114"/>
    <mergeCell ref="R107:R114"/>
    <mergeCell ref="M99:M106"/>
    <mergeCell ref="N99:N106"/>
    <mergeCell ref="O99:O106"/>
    <mergeCell ref="V91:V98"/>
    <mergeCell ref="R99:R106"/>
    <mergeCell ref="S99:S106"/>
    <mergeCell ref="V99:V106"/>
    <mergeCell ref="T99:T106"/>
    <mergeCell ref="B99:B106"/>
    <mergeCell ref="C99:C106"/>
    <mergeCell ref="D99:D102"/>
    <mergeCell ref="M91:M98"/>
    <mergeCell ref="D103:D106"/>
    <mergeCell ref="P99:P106"/>
    <mergeCell ref="F99:F106"/>
    <mergeCell ref="B91:B98"/>
    <mergeCell ref="C91:C98"/>
    <mergeCell ref="X91:X98"/>
    <mergeCell ref="U91:U98"/>
    <mergeCell ref="AJ91:AJ98"/>
    <mergeCell ref="D95:D98"/>
    <mergeCell ref="AG91:AG98"/>
    <mergeCell ref="AI91:AI98"/>
    <mergeCell ref="AA91:AA98"/>
    <mergeCell ref="AC91:AC98"/>
    <mergeCell ref="AE91:AE98"/>
    <mergeCell ref="AF91:AF98"/>
    <mergeCell ref="M83:M90"/>
    <mergeCell ref="N83:N90"/>
    <mergeCell ref="O83:O90"/>
    <mergeCell ref="N91:N98"/>
    <mergeCell ref="D91:D94"/>
    <mergeCell ref="R91:R98"/>
    <mergeCell ref="O91:O98"/>
    <mergeCell ref="Q91:Q98"/>
    <mergeCell ref="P91:P98"/>
    <mergeCell ref="R83:R90"/>
    <mergeCell ref="B83:B90"/>
    <mergeCell ref="C83:C90"/>
    <mergeCell ref="AC83:AC90"/>
    <mergeCell ref="AE83:AE90"/>
    <mergeCell ref="F91:F98"/>
    <mergeCell ref="F83:F90"/>
    <mergeCell ref="D87:D90"/>
    <mergeCell ref="D83:D86"/>
    <mergeCell ref="P83:P90"/>
    <mergeCell ref="Q83:Q90"/>
    <mergeCell ref="S83:S90"/>
    <mergeCell ref="T83:T90"/>
    <mergeCell ref="U83:U90"/>
    <mergeCell ref="AG75:AG82"/>
    <mergeCell ref="AF83:AF90"/>
    <mergeCell ref="AI83:AI90"/>
    <mergeCell ref="AJ83:AJ90"/>
    <mergeCell ref="V83:V90"/>
    <mergeCell ref="W83:W90"/>
    <mergeCell ref="X83:X90"/>
    <mergeCell ref="Y83:Y90"/>
    <mergeCell ref="Z83:Z90"/>
    <mergeCell ref="AA83:AA90"/>
    <mergeCell ref="AG83:AG90"/>
    <mergeCell ref="B75:B82"/>
    <mergeCell ref="C75:C82"/>
    <mergeCell ref="D75:D78"/>
    <mergeCell ref="D79:D82"/>
    <mergeCell ref="AJ75:AJ82"/>
    <mergeCell ref="X75:X82"/>
    <mergeCell ref="AA75:AA82"/>
    <mergeCell ref="AI75:AI82"/>
    <mergeCell ref="AE75:AE82"/>
    <mergeCell ref="AF75:AF82"/>
    <mergeCell ref="AJ67:AJ74"/>
    <mergeCell ref="AA67:AA74"/>
    <mergeCell ref="AC67:AC74"/>
    <mergeCell ref="AE67:AE74"/>
    <mergeCell ref="AF67:AF74"/>
    <mergeCell ref="AG67:AG74"/>
    <mergeCell ref="AI67:AI74"/>
    <mergeCell ref="Z67:Z74"/>
    <mergeCell ref="T67:T74"/>
    <mergeCell ref="U67:U74"/>
    <mergeCell ref="AC75:AC82"/>
    <mergeCell ref="Y75:Y82"/>
    <mergeCell ref="Z75:Z82"/>
    <mergeCell ref="U75:U82"/>
    <mergeCell ref="V75:V82"/>
    <mergeCell ref="W75:W82"/>
    <mergeCell ref="T75:T82"/>
    <mergeCell ref="Y67:Y74"/>
    <mergeCell ref="S75:S82"/>
    <mergeCell ref="O75:O82"/>
    <mergeCell ref="F75:F82"/>
    <mergeCell ref="M75:M82"/>
    <mergeCell ref="N75:N82"/>
    <mergeCell ref="Q75:Q82"/>
    <mergeCell ref="P75:P82"/>
    <mergeCell ref="R75:R82"/>
    <mergeCell ref="Y59:Y66"/>
    <mergeCell ref="Z59:Z66"/>
    <mergeCell ref="S59:S66"/>
    <mergeCell ref="T59:T66"/>
    <mergeCell ref="R59:R66"/>
    <mergeCell ref="R67:R74"/>
    <mergeCell ref="S67:S74"/>
    <mergeCell ref="V67:V74"/>
    <mergeCell ref="W67:W74"/>
    <mergeCell ref="X67:X74"/>
    <mergeCell ref="X59:X66"/>
    <mergeCell ref="U59:U66"/>
    <mergeCell ref="V59:V66"/>
    <mergeCell ref="O67:O74"/>
    <mergeCell ref="P67:P74"/>
    <mergeCell ref="Q67:Q74"/>
    <mergeCell ref="Q59:Q66"/>
    <mergeCell ref="P59:P66"/>
    <mergeCell ref="O59:O66"/>
    <mergeCell ref="W59:W66"/>
    <mergeCell ref="D71:D74"/>
    <mergeCell ref="F67:F74"/>
    <mergeCell ref="D59:D62"/>
    <mergeCell ref="M67:M74"/>
    <mergeCell ref="N67:N74"/>
    <mergeCell ref="B67:B74"/>
    <mergeCell ref="C67:C74"/>
    <mergeCell ref="D67:D70"/>
    <mergeCell ref="AJ59:AJ66"/>
    <mergeCell ref="D63:D66"/>
    <mergeCell ref="AG59:AG66"/>
    <mergeCell ref="AI59:AI66"/>
    <mergeCell ref="AA59:AA66"/>
    <mergeCell ref="AC59:AC66"/>
    <mergeCell ref="AE59:AE66"/>
    <mergeCell ref="AF59:AF66"/>
    <mergeCell ref="F59:F66"/>
    <mergeCell ref="M59:M66"/>
    <mergeCell ref="F51:F58"/>
    <mergeCell ref="D55:D58"/>
    <mergeCell ref="B59:B66"/>
    <mergeCell ref="C59:C66"/>
    <mergeCell ref="B51:B58"/>
    <mergeCell ref="C51:C58"/>
    <mergeCell ref="D51:D54"/>
    <mergeCell ref="AE51:AE58"/>
    <mergeCell ref="AF51:AF58"/>
    <mergeCell ref="AG51:AG58"/>
    <mergeCell ref="P51:P58"/>
    <mergeCell ref="Q51:Q58"/>
    <mergeCell ref="R51:R58"/>
    <mergeCell ref="S51:S58"/>
    <mergeCell ref="T51:T58"/>
    <mergeCell ref="U51:U58"/>
    <mergeCell ref="W51:W58"/>
    <mergeCell ref="AC51:AC58"/>
    <mergeCell ref="M51:M58"/>
    <mergeCell ref="N51:N58"/>
    <mergeCell ref="O51:O58"/>
    <mergeCell ref="X51:X58"/>
    <mergeCell ref="Y51:Y58"/>
    <mergeCell ref="Z51:Z58"/>
    <mergeCell ref="AA51:AA58"/>
    <mergeCell ref="Z43:Z50"/>
    <mergeCell ref="AJ43:AJ50"/>
    <mergeCell ref="AF43:AF50"/>
    <mergeCell ref="W43:W50"/>
    <mergeCell ref="Y43:Y50"/>
    <mergeCell ref="AA43:AA50"/>
    <mergeCell ref="AC43:AC50"/>
    <mergeCell ref="AE43:AE50"/>
    <mergeCell ref="Z35:Z42"/>
    <mergeCell ref="AI51:AI58"/>
    <mergeCell ref="AJ51:AJ58"/>
    <mergeCell ref="V51:V58"/>
    <mergeCell ref="D47:D50"/>
    <mergeCell ref="AG43:AG50"/>
    <mergeCell ref="AI43:AI50"/>
    <mergeCell ref="U43:U50"/>
    <mergeCell ref="V43:V50"/>
    <mergeCell ref="X43:X50"/>
    <mergeCell ref="AJ35:AJ42"/>
    <mergeCell ref="AA35:AA42"/>
    <mergeCell ref="AC35:AC42"/>
    <mergeCell ref="AE35:AE42"/>
    <mergeCell ref="AF35:AF42"/>
    <mergeCell ref="AI35:AI42"/>
    <mergeCell ref="AG35:AG42"/>
    <mergeCell ref="B35:B42"/>
    <mergeCell ref="C35:C42"/>
    <mergeCell ref="D35:D38"/>
    <mergeCell ref="B43:B50"/>
    <mergeCell ref="C43:C50"/>
    <mergeCell ref="D43:D46"/>
    <mergeCell ref="D39:D42"/>
    <mergeCell ref="N35:N42"/>
    <mergeCell ref="O35:O42"/>
    <mergeCell ref="P35:P42"/>
    <mergeCell ref="Q35:Q42"/>
    <mergeCell ref="T43:T50"/>
    <mergeCell ref="S43:S50"/>
    <mergeCell ref="O43:O50"/>
    <mergeCell ref="P43:P50"/>
    <mergeCell ref="Q43:Q50"/>
    <mergeCell ref="R43:R50"/>
    <mergeCell ref="P27:P34"/>
    <mergeCell ref="V27:V34"/>
    <mergeCell ref="R27:R34"/>
    <mergeCell ref="Y35:Y42"/>
    <mergeCell ref="F43:F50"/>
    <mergeCell ref="Z27:Z34"/>
    <mergeCell ref="X35:X42"/>
    <mergeCell ref="M43:M50"/>
    <mergeCell ref="N43:N50"/>
    <mergeCell ref="R35:R42"/>
    <mergeCell ref="AA27:AA34"/>
    <mergeCell ref="AC27:AC34"/>
    <mergeCell ref="AE27:AE34"/>
    <mergeCell ref="AF27:AF34"/>
    <mergeCell ref="F27:F34"/>
    <mergeCell ref="T35:T42"/>
    <mergeCell ref="Y27:Y34"/>
    <mergeCell ref="M27:M34"/>
    <mergeCell ref="Q27:Q34"/>
    <mergeCell ref="X27:X34"/>
    <mergeCell ref="W27:W34"/>
    <mergeCell ref="F35:F42"/>
    <mergeCell ref="M35:M42"/>
    <mergeCell ref="S35:S42"/>
    <mergeCell ref="S27:S34"/>
    <mergeCell ref="T27:T34"/>
    <mergeCell ref="O27:O34"/>
    <mergeCell ref="U35:U42"/>
    <mergeCell ref="V35:V42"/>
    <mergeCell ref="W35:W42"/>
    <mergeCell ref="Q19:Q26"/>
    <mergeCell ref="P19:P26"/>
    <mergeCell ref="U27:U34"/>
    <mergeCell ref="B27:B34"/>
    <mergeCell ref="C27:C34"/>
    <mergeCell ref="D27:D30"/>
    <mergeCell ref="D31:D34"/>
    <mergeCell ref="N27:N34"/>
    <mergeCell ref="O19:O26"/>
    <mergeCell ref="B19:B26"/>
    <mergeCell ref="C19:C26"/>
    <mergeCell ref="F19:F26"/>
    <mergeCell ref="D19:D22"/>
    <mergeCell ref="M19:M26"/>
    <mergeCell ref="D23:D26"/>
    <mergeCell ref="AJ19:AJ26"/>
    <mergeCell ref="V19:V26"/>
    <mergeCell ref="W19:W26"/>
    <mergeCell ref="X19:X26"/>
    <mergeCell ref="Y19:Y26"/>
    <mergeCell ref="AF19:AF26"/>
    <mergeCell ref="AG19:AG26"/>
    <mergeCell ref="Z19:Z26"/>
    <mergeCell ref="AI19:AI26"/>
    <mergeCell ref="AJ27:AJ34"/>
    <mergeCell ref="AJ11:AJ18"/>
    <mergeCell ref="AE19:AE26"/>
    <mergeCell ref="AF11:AF18"/>
    <mergeCell ref="AG27:AG34"/>
    <mergeCell ref="AI27:AI34"/>
    <mergeCell ref="AE11:AE18"/>
    <mergeCell ref="Z11:Z18"/>
    <mergeCell ref="V11:V18"/>
    <mergeCell ref="W11:W18"/>
    <mergeCell ref="U19:U26"/>
    <mergeCell ref="R19:R26"/>
    <mergeCell ref="S19:S26"/>
    <mergeCell ref="T19:T26"/>
    <mergeCell ref="AA19:AA26"/>
    <mergeCell ref="AC19:AC26"/>
    <mergeCell ref="AJ3:AJ10"/>
    <mergeCell ref="AA3:AA10"/>
    <mergeCell ref="AC3:AC10"/>
    <mergeCell ref="AE3:AE10"/>
    <mergeCell ref="AF3:AF10"/>
    <mergeCell ref="AG3:AG10"/>
    <mergeCell ref="AI3:AI10"/>
    <mergeCell ref="AI11:AI18"/>
    <mergeCell ref="U11:U18"/>
    <mergeCell ref="V3:V10"/>
    <mergeCell ref="Y3:Y10"/>
    <mergeCell ref="W3:W10"/>
    <mergeCell ref="Y11:Y18"/>
    <mergeCell ref="X11:X18"/>
    <mergeCell ref="AA11:AA18"/>
    <mergeCell ref="AC11:AC18"/>
    <mergeCell ref="AG11:AG18"/>
    <mergeCell ref="Z3:Z10"/>
    <mergeCell ref="R3:R10"/>
    <mergeCell ref="Q11:Q18"/>
    <mergeCell ref="P11:P18"/>
    <mergeCell ref="P3:P10"/>
    <mergeCell ref="S11:S18"/>
    <mergeCell ref="Q3:Q10"/>
    <mergeCell ref="X3:X10"/>
    <mergeCell ref="T11:T18"/>
    <mergeCell ref="U3:U10"/>
    <mergeCell ref="F3:F10"/>
    <mergeCell ref="N11:N18"/>
    <mergeCell ref="N3:N10"/>
    <mergeCell ref="O3:O10"/>
    <mergeCell ref="R11:R18"/>
    <mergeCell ref="T3:T10"/>
    <mergeCell ref="S3:S10"/>
    <mergeCell ref="O11:O18"/>
    <mergeCell ref="F11:F18"/>
    <mergeCell ref="B3:B10"/>
    <mergeCell ref="C3:C10"/>
    <mergeCell ref="D3:D6"/>
    <mergeCell ref="D7:D10"/>
    <mergeCell ref="M3:M10"/>
    <mergeCell ref="B11:B18"/>
    <mergeCell ref="M11:M18"/>
    <mergeCell ref="C11:C18"/>
    <mergeCell ref="D15:D18"/>
    <mergeCell ref="D11:D14"/>
    <mergeCell ref="N19:N26"/>
    <mergeCell ref="N123:N130"/>
    <mergeCell ref="N59:N66"/>
    <mergeCell ref="AQ51:AQ58"/>
    <mergeCell ref="AQ59:AQ66"/>
    <mergeCell ref="AQ3:AQ10"/>
    <mergeCell ref="AQ11:AQ18"/>
    <mergeCell ref="AQ19:AQ26"/>
    <mergeCell ref="AQ27:AQ34"/>
    <mergeCell ref="AQ35:AQ42"/>
    <mergeCell ref="AQ43:AQ50"/>
    <mergeCell ref="AQ67:AQ74"/>
    <mergeCell ref="AQ75:AQ82"/>
    <mergeCell ref="AQ83:AQ90"/>
    <mergeCell ref="AQ91:AQ98"/>
    <mergeCell ref="AQ131:AQ138"/>
    <mergeCell ref="X99:X106"/>
    <mergeCell ref="Y99:Y106"/>
    <mergeCell ref="Z107:Z114"/>
    <mergeCell ref="AQ139:AQ146"/>
    <mergeCell ref="AQ99:AQ106"/>
    <mergeCell ref="AQ107:AQ114"/>
    <mergeCell ref="AQ115:AQ122"/>
    <mergeCell ref="AQ123:AQ130"/>
    <mergeCell ref="Z99:Z106"/>
    <mergeCell ref="AI99:AI106"/>
  </mergeCells>
  <conditionalFormatting sqref="I7 I11 I15 I23 I27 I31 I35 I39 I43 I47 I51 I55 I59 I63 I67 I71 I75 I79 I83 I87 I91 I95 I99 I103 I107 I111 I115 I119 I123 I127 I131 I135 I139 I143 I3">
    <cfRule type="cellIs" dxfId="63" priority="19" stopIfTrue="1" operator="equal">
      <formula>"Starter"</formula>
    </cfRule>
  </conditionalFormatting>
  <conditionalFormatting sqref="G11:G146">
    <cfRule type="cellIs" dxfId="62" priority="10" stopIfTrue="1" operator="equal">
      <formula>"Starter"</formula>
    </cfRule>
    <cfRule type="cellIs" dxfId="61" priority="11" stopIfTrue="1" operator="equal">
      <formula>"Main"</formula>
    </cfRule>
    <cfRule type="cellIs" dxfId="60" priority="12" stopIfTrue="1" operator="equal">
      <formula>"Plenary"</formula>
    </cfRule>
  </conditionalFormatting>
  <conditionalFormatting sqref="M3:M146">
    <cfRule type="cellIs" dxfId="59" priority="7" stopIfTrue="1" operator="equal">
      <formula>0</formula>
    </cfRule>
    <cfRule type="expression" dxfId="58" priority="8" stopIfTrue="1">
      <formula>AQ3="H/W"</formula>
    </cfRule>
    <cfRule type="expression" dxfId="57" priority="9" stopIfTrue="1">
      <formula>AQ3="Collect H/W"</formula>
    </cfRule>
  </conditionalFormatting>
  <conditionalFormatting sqref="G3:G10">
    <cfRule type="cellIs" dxfId="56" priority="4" stopIfTrue="1" operator="equal">
      <formula>"Starter"</formula>
    </cfRule>
    <cfRule type="cellIs" dxfId="55" priority="5" stopIfTrue="1" operator="equal">
      <formula>"Main"</formula>
    </cfRule>
    <cfRule type="cellIs" dxfId="54" priority="6" stopIfTrue="1" operator="equal">
      <formula>"Plenary"</formula>
    </cfRule>
  </conditionalFormatting>
  <conditionalFormatting sqref="I9">
    <cfRule type="cellIs" dxfId="53" priority="3" stopIfTrue="1" operator="equal">
      <formula>"Starter"</formula>
    </cfRule>
  </conditionalFormatting>
  <conditionalFormatting sqref="I5">
    <cfRule type="cellIs" dxfId="52" priority="2" stopIfTrue="1" operator="equal">
      <formula>"Starter"</formula>
    </cfRule>
  </conditionalFormatting>
  <conditionalFormatting sqref="I4">
    <cfRule type="cellIs" dxfId="51" priority="1" stopIfTrue="1" operator="equal">
      <formula>"Starter"</formula>
    </cfRule>
  </conditionalFormatting>
  <dataValidations count="8">
    <dataValidation type="list" allowBlank="1" showInputMessage="1" showErrorMessage="1" sqref="G2:G146">
      <formula1>Starter</formula1>
    </dataValidation>
    <dataValidation type="list" allowBlank="1" showInputMessage="1" showErrorMessage="1" sqref="K2:K146">
      <formula1>VAK</formula1>
    </dataValidation>
    <dataValidation type="list" allowBlank="1" showInputMessage="1" showErrorMessage="1" sqref="L3:L9 L11:L17 L19:L25 L27:L33 L35:L41 L43:L49 L51:L57 L59:L65 L67:L73 L75:L81 L83:L89 L91:L97 L99:L105 L107:L113 L115:L121 L123:L129 L131:L137 L139:L145">
      <formula1>YesNo</formula1>
    </dataValidation>
    <dataValidation type="list" allowBlank="1" showInputMessage="1" showErrorMessage="1" sqref="Q3 Q11 Q19 Q27 Q35 Q43 Q51 Q59 Q67 Q75 Q83 Q91 Q99 Q107 Q115 Q123 Q131 Q139">
      <formula1>Risk</formula1>
    </dataValidation>
    <dataValidation type="list" allowBlank="1" showInputMessage="1" showErrorMessage="1" sqref="O3 O11 O19 O27 O35 O43 O51 O59 O67 O75 O83 O91 O99 O107 O115 O123 O131 O139">
      <formula1>Differentiation</formula1>
    </dataValidation>
    <dataValidation type="list" allowBlank="1" showInputMessage="1" showErrorMessage="1" sqref="I2:I146">
      <formula1>Activity</formula1>
    </dataValidation>
    <dataValidation type="list" allowBlank="1" showInputMessage="1" showErrorMessage="1" sqref="H2:H146">
      <formula1>Timings</formula1>
    </dataValidation>
    <dataValidation type="list" allowBlank="1" showInputMessage="1" showErrorMessage="1" sqref="M3:N65536 AQ3:AQ65536">
      <formula1>Homelist</formula1>
    </dataValidation>
  </dataValidation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97"/>
  <sheetViews>
    <sheetView topLeftCell="M1" workbookViewId="0">
      <selection activeCell="U109" sqref="U109"/>
    </sheetView>
  </sheetViews>
  <sheetFormatPr defaultRowHeight="12.75" x14ac:dyDescent="0.2"/>
  <cols>
    <col min="1" max="12" width="0" hidden="1" customWidth="1"/>
  </cols>
  <sheetData>
    <row r="6" ht="49.5" customHeight="1" x14ac:dyDescent="0.2"/>
    <row r="9" hidden="1" x14ac:dyDescent="0.2"/>
    <row r="10" hidden="1" x14ac:dyDescent="0.2"/>
    <row r="11" hidden="1" x14ac:dyDescent="0.2"/>
    <row r="12" ht="77.25" hidden="1" customHeight="1" x14ac:dyDescent="0.2"/>
    <row r="13" hidden="1" x14ac:dyDescent="0.2"/>
    <row r="14" hidden="1" x14ac:dyDescent="0.2"/>
    <row r="15" hidden="1" x14ac:dyDescent="0.2"/>
    <row r="16" hidden="1" x14ac:dyDescent="0.2"/>
    <row r="17" ht="48.75" hidden="1" customHeight="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sheetData>
  <sheetProtection password="B128"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P1" workbookViewId="0">
      <selection activeCell="R22" sqref="R22"/>
    </sheetView>
  </sheetViews>
  <sheetFormatPr defaultRowHeight="12.75" x14ac:dyDescent="0.2"/>
  <cols>
    <col min="1" max="15" width="0" hidden="1" customWidth="1"/>
  </cols>
  <sheetData>
    <row r="1" ht="81" customHeight="1" x14ac:dyDescent="0.2"/>
    <row r="4" ht="79.5" customHeight="1" x14ac:dyDescent="0.2"/>
    <row r="7" hidden="1" x14ac:dyDescent="0.2"/>
    <row r="8" hidden="1" x14ac:dyDescent="0.2"/>
    <row r="9" hidden="1" x14ac:dyDescent="0.2"/>
    <row r="10" hidden="1" x14ac:dyDescent="0.2"/>
    <row r="11" hidden="1" x14ac:dyDescent="0.2"/>
    <row r="12" hidden="1" x14ac:dyDescent="0.2"/>
    <row r="13" ht="81" hidden="1" customHeight="1" x14ac:dyDescent="0.2"/>
  </sheetData>
  <sheetProtection password="B128"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2"/>
  <sheetViews>
    <sheetView topLeftCell="L1" workbookViewId="0">
      <selection activeCell="L10" sqref="A10:IV22"/>
    </sheetView>
  </sheetViews>
  <sheetFormatPr defaultRowHeight="12.75" x14ac:dyDescent="0.2"/>
  <cols>
    <col min="1" max="11" width="0" hidden="1" customWidth="1"/>
  </cols>
  <sheetData>
    <row r="3" ht="63.75" customHeight="1" x14ac:dyDescent="0.2"/>
    <row r="8" ht="58.5" customHeight="1" x14ac:dyDescent="0.2"/>
    <row r="10" hidden="1" x14ac:dyDescent="0.2"/>
    <row r="11" hidden="1" x14ac:dyDescent="0.2"/>
    <row r="12" hidden="1" x14ac:dyDescent="0.2"/>
    <row r="13" hidden="1" x14ac:dyDescent="0.2"/>
    <row r="14" hidden="1" x14ac:dyDescent="0.2"/>
    <row r="15" hidden="1" x14ac:dyDescent="0.2"/>
    <row r="16" hidden="1" x14ac:dyDescent="0.2"/>
    <row r="17" hidden="1" x14ac:dyDescent="0.2"/>
    <row r="18" hidden="1" x14ac:dyDescent="0.2"/>
    <row r="19" hidden="1" x14ac:dyDescent="0.2"/>
    <row r="20" hidden="1" x14ac:dyDescent="0.2"/>
    <row r="21" hidden="1" x14ac:dyDescent="0.2"/>
    <row r="22" hidden="1" x14ac:dyDescent="0.2"/>
  </sheetData>
  <sheetProtection password="B128"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J1" workbookViewId="0">
      <selection activeCell="J2" sqref="A2:IV3"/>
    </sheetView>
  </sheetViews>
  <sheetFormatPr defaultRowHeight="12.75" x14ac:dyDescent="0.2"/>
  <cols>
    <col min="1" max="9" width="0" hidden="1" customWidth="1"/>
  </cols>
  <sheetData>
    <row r="1" ht="47.25" customHeight="1" x14ac:dyDescent="0.2"/>
    <row r="2" hidden="1" x14ac:dyDescent="0.2"/>
    <row r="3" ht="90" hidden="1" customHeight="1" x14ac:dyDescent="0.2"/>
    <row r="6" ht="73.5" customHeight="1" x14ac:dyDescent="0.2"/>
    <row r="12" ht="115.5" customHeight="1" x14ac:dyDescent="0.2"/>
    <row r="13" ht="115.5" customHeight="1" x14ac:dyDescent="0.2"/>
    <row r="14" ht="115.5" customHeight="1" x14ac:dyDescent="0.2"/>
    <row r="15" ht="115.5" customHeight="1" x14ac:dyDescent="0.2"/>
    <row r="16" ht="115.5" customHeight="1" x14ac:dyDescent="0.2"/>
    <row r="17" ht="115.5" customHeight="1" x14ac:dyDescent="0.2"/>
    <row r="18" ht="115.5" customHeight="1" x14ac:dyDescent="0.2"/>
    <row r="19" ht="115.5" customHeight="1" x14ac:dyDescent="0.2"/>
    <row r="20" ht="115.5" customHeight="1" x14ac:dyDescent="0.2"/>
  </sheetData>
  <sheetProtection password="B128" sheet="1" objects="1" scenarios="1"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topLeftCell="M1" workbookViewId="0">
      <selection activeCell="M7" sqref="A7:IV12"/>
    </sheetView>
  </sheetViews>
  <sheetFormatPr defaultRowHeight="12.75" x14ac:dyDescent="0.2"/>
  <cols>
    <col min="1" max="12" width="0" hidden="1" customWidth="1"/>
  </cols>
  <sheetData>
    <row r="2" ht="75" customHeight="1" x14ac:dyDescent="0.2"/>
    <row r="7" ht="93.75" hidden="1" customHeight="1" x14ac:dyDescent="0.2"/>
    <row r="8" hidden="1" x14ac:dyDescent="0.2"/>
    <row r="9" ht="84.75" hidden="1" customHeight="1" x14ac:dyDescent="0.2"/>
    <row r="10" hidden="1" x14ac:dyDescent="0.2"/>
    <row r="11" hidden="1" x14ac:dyDescent="0.2"/>
    <row r="12" hidden="1" x14ac:dyDescent="0.2"/>
  </sheetData>
  <sheetProtection password="B128"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57"/>
  <sheetViews>
    <sheetView zoomScaleNormal="100" workbookViewId="0">
      <pane xSplit="2" topLeftCell="AT1" activePane="topRight" state="frozen"/>
      <selection pane="topRight" activeCell="AZ9" sqref="AZ9"/>
    </sheetView>
  </sheetViews>
  <sheetFormatPr defaultRowHeight="14.25" x14ac:dyDescent="0.2"/>
  <cols>
    <col min="1" max="1" width="9.140625" style="30" hidden="1" customWidth="1"/>
    <col min="2" max="2" width="7" style="31" hidden="1" customWidth="1"/>
    <col min="3" max="3" width="8.42578125" style="30" hidden="1" customWidth="1"/>
    <col min="4" max="8" width="24.7109375" style="30" hidden="1" customWidth="1"/>
    <col min="9" max="9" width="8.42578125" style="30" hidden="1" customWidth="1"/>
    <col min="10" max="14" width="24.7109375" style="30" hidden="1" customWidth="1"/>
    <col min="15" max="15" width="8.42578125" style="30" hidden="1" customWidth="1"/>
    <col min="16" max="20" width="24.7109375" style="30" hidden="1" customWidth="1"/>
    <col min="21" max="21" width="8.42578125" style="30" hidden="1" customWidth="1"/>
    <col min="22" max="26" width="24.7109375" style="30" hidden="1" customWidth="1"/>
    <col min="27" max="27" width="8.42578125" style="30" hidden="1" customWidth="1"/>
    <col min="28" max="32" width="24.7109375" style="30" hidden="1" customWidth="1"/>
    <col min="33" max="33" width="8.42578125" style="30" hidden="1" customWidth="1"/>
    <col min="34" max="38" width="24.7109375" style="30" hidden="1" customWidth="1"/>
    <col min="39" max="39" width="8.42578125" style="30" hidden="1" customWidth="1"/>
    <col min="40" max="44" width="24.7109375" style="30" hidden="1" customWidth="1"/>
    <col min="45" max="45" width="9.140625" style="30" hidden="1" customWidth="1"/>
    <col min="46" max="16384" width="9.140625" style="30"/>
  </cols>
  <sheetData>
    <row r="1" spans="1:44" s="48" customFormat="1" ht="15" customHeight="1" x14ac:dyDescent="0.25">
      <c r="A1" s="86" t="s">
        <v>196</v>
      </c>
      <c r="B1" s="339" t="s">
        <v>3</v>
      </c>
      <c r="C1" s="336" t="s">
        <v>235</v>
      </c>
      <c r="D1" s="87" t="s">
        <v>7</v>
      </c>
      <c r="E1" s="87" t="s">
        <v>8</v>
      </c>
      <c r="F1" s="87" t="s">
        <v>9</v>
      </c>
      <c r="G1" s="87" t="s">
        <v>10</v>
      </c>
      <c r="H1" s="87" t="s">
        <v>11</v>
      </c>
      <c r="I1" s="336" t="s">
        <v>236</v>
      </c>
      <c r="J1" s="87" t="s">
        <v>12</v>
      </c>
      <c r="K1" s="87" t="s">
        <v>13</v>
      </c>
      <c r="L1" s="87" t="s">
        <v>14</v>
      </c>
      <c r="M1" s="87" t="s">
        <v>15</v>
      </c>
      <c r="N1" s="87" t="s">
        <v>16</v>
      </c>
      <c r="O1" s="336" t="s">
        <v>235</v>
      </c>
      <c r="P1" s="87" t="s">
        <v>17</v>
      </c>
      <c r="Q1" s="87" t="s">
        <v>18</v>
      </c>
      <c r="R1" s="87" t="s">
        <v>19</v>
      </c>
      <c r="S1" s="87" t="s">
        <v>20</v>
      </c>
      <c r="T1" s="87" t="s">
        <v>21</v>
      </c>
      <c r="U1" s="336" t="s">
        <v>236</v>
      </c>
      <c r="V1" s="87" t="s">
        <v>22</v>
      </c>
      <c r="W1" s="87" t="s">
        <v>23</v>
      </c>
      <c r="X1" s="87" t="s">
        <v>24</v>
      </c>
      <c r="Y1" s="87" t="s">
        <v>25</v>
      </c>
      <c r="Z1" s="87" t="s">
        <v>26</v>
      </c>
      <c r="AA1" s="336" t="s">
        <v>235</v>
      </c>
      <c r="AB1" s="87" t="s">
        <v>27</v>
      </c>
      <c r="AC1" s="87" t="s">
        <v>28</v>
      </c>
      <c r="AD1" s="87" t="s">
        <v>29</v>
      </c>
      <c r="AE1" s="87" t="s">
        <v>30</v>
      </c>
      <c r="AF1" s="87" t="s">
        <v>31</v>
      </c>
      <c r="AG1" s="336" t="s">
        <v>236</v>
      </c>
      <c r="AH1" s="87" t="s">
        <v>32</v>
      </c>
      <c r="AI1" s="87" t="s">
        <v>33</v>
      </c>
      <c r="AJ1" s="87" t="s">
        <v>34</v>
      </c>
      <c r="AK1" s="87" t="s">
        <v>35</v>
      </c>
      <c r="AL1" s="87" t="s">
        <v>36</v>
      </c>
      <c r="AM1" s="336" t="s">
        <v>235</v>
      </c>
      <c r="AN1" s="87" t="s">
        <v>37</v>
      </c>
      <c r="AO1" s="87" t="s">
        <v>38</v>
      </c>
      <c r="AP1" s="87" t="s">
        <v>39</v>
      </c>
      <c r="AQ1" s="87" t="s">
        <v>40</v>
      </c>
      <c r="AR1" s="87" t="s">
        <v>41</v>
      </c>
    </row>
    <row r="2" spans="1:44" s="48" customFormat="1" ht="15" customHeight="1" x14ac:dyDescent="0.25">
      <c r="A2" s="86" t="str">
        <f>IF(VLOOKUP(2,Group,2)="","no",VLOOKUP(2,Group,2))</f>
        <v>11b3</v>
      </c>
      <c r="B2" s="340"/>
      <c r="C2" s="337"/>
      <c r="D2" s="88" t="str">
        <f>IF(D1&lt;&gt;"",VLOOKUP(D$1,Timetable,2, FALSE),"")</f>
        <v>8a1</v>
      </c>
      <c r="E2" s="88" t="str">
        <f>IF(E1&lt;&gt;"",VLOOKUP(E$1,Timetable,2, FALSE),"")</f>
        <v/>
      </c>
      <c r="F2" s="88" t="str">
        <f>IF(F1&lt;&gt;"",VLOOKUP(F$1,Timetable,2, FALSE),"")</f>
        <v>11b3</v>
      </c>
      <c r="G2" s="88">
        <f>IF(G1&lt;&gt;"",VLOOKUP(G$1,Timetable,2, FALSE),"")</f>
        <v>12</v>
      </c>
      <c r="H2" s="88" t="str">
        <f>IF(H1&lt;&gt;"",VLOOKUP(H$1,Timetable,2, FALSE),"")</f>
        <v>11b3</v>
      </c>
      <c r="I2" s="337"/>
      <c r="J2" s="88">
        <f>IF(J1&lt;&gt;"",VLOOKUP(J$1,Timetable,2, FALSE),"")</f>
        <v>13</v>
      </c>
      <c r="K2" s="88" t="str">
        <f>IF(K1&lt;&gt;"",VLOOKUP(K$1,Timetable,2, FALSE),"")</f>
        <v>11b3</v>
      </c>
      <c r="L2" s="88" t="str">
        <f>IF(L1&lt;&gt;"",VLOOKUP(L$1,Timetable,2, FALSE),"")</f>
        <v>9b4</v>
      </c>
      <c r="M2" s="88" t="str">
        <f>IF(M1&lt;&gt;"",VLOOKUP(M$1,Timetable,2, FALSE),"")</f>
        <v>11b3</v>
      </c>
      <c r="N2" s="88" t="str">
        <f>IF(N1&lt;&gt;"",VLOOKUP(N$1,Timetable,2, FALSE),"")</f>
        <v>10a2</v>
      </c>
      <c r="O2" s="337"/>
      <c r="P2" s="88" t="str">
        <f>IF(P1&lt;&gt;"",VLOOKUP(P$1,Timetable,2, FALSE),"")</f>
        <v>8a1</v>
      </c>
      <c r="Q2" s="88" t="str">
        <f>IF(Q1&lt;&gt;"",VLOOKUP(Q$1,Timetable,2, FALSE),"")</f>
        <v/>
      </c>
      <c r="R2" s="88" t="str">
        <f>IF(R1&lt;&gt;"",VLOOKUP(R$1,Timetable,2, FALSE),"")</f>
        <v>11b3</v>
      </c>
      <c r="S2" s="88">
        <f>IF(S1&lt;&gt;"",VLOOKUP(S$1,Timetable,2, FALSE),"")</f>
        <v>12</v>
      </c>
      <c r="T2" s="88" t="str">
        <f>IF(T1&lt;&gt;"",VLOOKUP(T$1,Timetable,2, FALSE),"")</f>
        <v>11b3</v>
      </c>
      <c r="U2" s="337"/>
      <c r="V2" s="88">
        <f>IF(V1&lt;&gt;"",VLOOKUP(V$1,Timetable,2, FALSE),"")</f>
        <v>13</v>
      </c>
      <c r="W2" s="88" t="str">
        <f>IF(W1&lt;&gt;"",VLOOKUP(W$1,Timetable,2, FALSE),"")</f>
        <v>11b3</v>
      </c>
      <c r="X2" s="88" t="str">
        <f>IF(X1&lt;&gt;"",VLOOKUP(X$1,Timetable,2, FALSE),"")</f>
        <v>9b4</v>
      </c>
      <c r="Y2" s="88" t="str">
        <f>IF(Y1&lt;&gt;"",VLOOKUP(Y$1,Timetable,2, FALSE),"")</f>
        <v>11b3</v>
      </c>
      <c r="Z2" s="88" t="str">
        <f>IF(Z1&lt;&gt;"",VLOOKUP(Z$1,Timetable,2, FALSE),"")</f>
        <v>10a2</v>
      </c>
      <c r="AA2" s="337"/>
      <c r="AB2" s="88" t="str">
        <f>IF(AB1&lt;&gt;"",VLOOKUP(AB$1,Timetable,2, FALSE),"")</f>
        <v>8a1</v>
      </c>
      <c r="AC2" s="88" t="str">
        <f>IF(AC1&lt;&gt;"",VLOOKUP(AC$1,Timetable,2, FALSE),"")</f>
        <v/>
      </c>
      <c r="AD2" s="88" t="str">
        <f>IF(AD1&lt;&gt;"",VLOOKUP(AD$1,Timetable,2, FALSE),"")</f>
        <v>11b3</v>
      </c>
      <c r="AE2" s="88">
        <f>IF(AE1&lt;&gt;"",VLOOKUP(AE$1,Timetable,2, FALSE),"")</f>
        <v>12</v>
      </c>
      <c r="AF2" s="88" t="str">
        <f>IF(AF1&lt;&gt;"",VLOOKUP(AF$1,Timetable,2, FALSE),"")</f>
        <v>11b3</v>
      </c>
      <c r="AG2" s="337"/>
      <c r="AH2" s="88">
        <f>IF(AH1&lt;&gt;"",VLOOKUP(AH$1,Timetable,2, FALSE),"")</f>
        <v>13</v>
      </c>
      <c r="AI2" s="88" t="str">
        <f>IF(AI1&lt;&gt;"",VLOOKUP(AI$1,Timetable,2, FALSE),"")</f>
        <v>11b3</v>
      </c>
      <c r="AJ2" s="88" t="str">
        <f>IF(AJ1&lt;&gt;"",VLOOKUP(AJ$1,Timetable,2, FALSE),"")</f>
        <v>9b4</v>
      </c>
      <c r="AK2" s="88" t="str">
        <f>IF(AK1&lt;&gt;"",VLOOKUP(AK$1,Timetable,2, FALSE),"")</f>
        <v>11b3</v>
      </c>
      <c r="AL2" s="88" t="str">
        <f>IF(AL1&lt;&gt;"",VLOOKUP(AL$1,Timetable,2, FALSE),"")</f>
        <v>10a2</v>
      </c>
      <c r="AM2" s="337"/>
      <c r="AN2" s="88" t="str">
        <f>IF(AN1&lt;&gt;"",VLOOKUP(AN$1,Timetable,2, FALSE),"")</f>
        <v>8a1</v>
      </c>
      <c r="AO2" s="88" t="str">
        <f>IF(AO1&lt;&gt;"",VLOOKUP(AO$1,Timetable,2, FALSE),"")</f>
        <v/>
      </c>
      <c r="AP2" s="88" t="str">
        <f>IF(AP1&lt;&gt;"",VLOOKUP(AP$1,Timetable,2, FALSE),"")</f>
        <v>11b3</v>
      </c>
      <c r="AQ2" s="88">
        <f>IF(AQ1&lt;&gt;"",VLOOKUP(AQ$1,Timetable,2, FALSE),"")</f>
        <v>12</v>
      </c>
      <c r="AR2" s="88" t="str">
        <f>IF(AR1&lt;&gt;"",VLOOKUP(AR$1,Timetable,2, FALSE),"")</f>
        <v>11b3</v>
      </c>
    </row>
    <row r="3" spans="1:44" ht="80.099999999999994" customHeight="1" x14ac:dyDescent="0.2">
      <c r="A3" s="86">
        <f>IF(VLOOKUP(3,Group,2)="","no",VLOOKUP(3,Group,2))</f>
        <v>12</v>
      </c>
      <c r="B3" s="340"/>
      <c r="C3" s="337"/>
      <c r="D3" s="89">
        <f ca="1">IF(AND(D2&lt;&gt;"Free",D2&lt;&gt;"",D$18&lt;&gt;""),VLOOKUP(D$1,INDIRECT(D$18),$B$15,FALSE),"")</f>
        <v>0</v>
      </c>
      <c r="E3" s="89" t="str">
        <f ca="1">IF(AND(E2&lt;&gt;"Free",E2&lt;&gt;"",E$18&lt;&gt;""),VLOOKUP(E$1,INDIRECT(E$18),$B$15,FALSE),"")</f>
        <v/>
      </c>
      <c r="F3" s="89">
        <f ca="1">IF(AND(F2&lt;&gt;"Free",F2&lt;&gt;"",F$18&lt;&gt;""),VLOOKUP(F$1,INDIRECT(F$18),$B$15,FALSE),"")</f>
        <v>0</v>
      </c>
      <c r="G3" s="89">
        <f ca="1">IF(AND(G2&lt;&gt;"Free",G2&lt;&gt;"",G$18&lt;&gt;""),VLOOKUP(G$1,INDIRECT(G$18),$B$15,FALSE),"")</f>
        <v>0</v>
      </c>
      <c r="H3" s="89">
        <f ca="1">IF(AND(H2&lt;&gt;"Free",H2&lt;&gt;"",H$18&lt;&gt;""),VLOOKUP(H$1,INDIRECT(H$18),$B$15,FALSE),"")</f>
        <v>0</v>
      </c>
      <c r="I3" s="337"/>
      <c r="J3" s="89">
        <f ca="1">IF(AND(J2&lt;&gt;"Free",J2&lt;&gt;"",J$18&lt;&gt;""),VLOOKUP(J$1,INDIRECT(J$18),$B$15,FALSE),"")</f>
        <v>0</v>
      </c>
      <c r="K3" s="89">
        <f ca="1">IF(AND(K2&lt;&gt;"Free",K2&lt;&gt;"",K$18&lt;&gt;""),VLOOKUP(K$1,INDIRECT(K$18),$B$15,FALSE),"")</f>
        <v>0</v>
      </c>
      <c r="L3" s="89">
        <f ca="1">IF(AND(L2&lt;&gt;"Free",L2&lt;&gt;"",L$18&lt;&gt;""),VLOOKUP(L$1,INDIRECT(L$18),$B$15,FALSE),"")</f>
        <v>0</v>
      </c>
      <c r="M3" s="89">
        <f ca="1">IF(AND(M2&lt;&gt;"Free",M2&lt;&gt;"",M$18&lt;&gt;""),VLOOKUP(M$1,INDIRECT(M$18),$B$15,FALSE),"")</f>
        <v>0</v>
      </c>
      <c r="N3" s="89" t="str">
        <f ca="1">IF(AND(N2&lt;&gt;"Free",N2&lt;&gt;"",N$18&lt;&gt;""),VLOOKUP(N$1,INDIRECT(N$18),$B$15,FALSE),"")</f>
        <v>Limestone chips, bunsens, tripods, gauzes, heat-proof mats, tongs, watch glasses, UI liquid, distilled water</v>
      </c>
      <c r="O3" s="337"/>
      <c r="P3" s="89">
        <f ca="1">IF(AND(P2&lt;&gt;"Free",P2&lt;&gt;"",P$18&lt;&gt;""),VLOOKUP(P$1,INDIRECT(P$18),$B$15,FALSE),"")</f>
        <v>0</v>
      </c>
      <c r="Q3" s="89" t="str">
        <f ca="1">IF(AND(Q2&lt;&gt;"Free",Q2&lt;&gt;"",Q$18&lt;&gt;""),VLOOKUP(Q$1,INDIRECT(Q$18),$B$15,FALSE),"")</f>
        <v/>
      </c>
      <c r="R3" s="89">
        <f ca="1">IF(AND(R2&lt;&gt;"Free",R2&lt;&gt;"",R$18&lt;&gt;""),VLOOKUP(R$1,INDIRECT(R$18),$B$15,FALSE),"")</f>
        <v>0</v>
      </c>
      <c r="S3" s="89">
        <f ca="1">IF(AND(S2&lt;&gt;"Free",S2&lt;&gt;"",S$18&lt;&gt;""),VLOOKUP(S$1,INDIRECT(S$18),$B$15,FALSE),"")</f>
        <v>0</v>
      </c>
      <c r="T3" s="89">
        <f ca="1">IF(AND(T2&lt;&gt;"Free",T2&lt;&gt;"",T$18&lt;&gt;""),VLOOKUP(T$1,INDIRECT(T$18),$B$15,FALSE),"")</f>
        <v>0</v>
      </c>
      <c r="U3" s="337"/>
      <c r="V3" s="89">
        <f ca="1">IF(AND(V2&lt;&gt;"Free",V2&lt;&gt;"",V$18&lt;&gt;""),VLOOKUP(V$1,INDIRECT(V$18),$B$15,FALSE),"")</f>
        <v>0</v>
      </c>
      <c r="W3" s="89">
        <f ca="1">IF(AND(W2&lt;&gt;"Free",W2&lt;&gt;"",W$18&lt;&gt;""),VLOOKUP(W$1,INDIRECT(W$18),$B$15,FALSE),"")</f>
        <v>0</v>
      </c>
      <c r="X3" s="89">
        <f ca="1">IF(AND(X2&lt;&gt;"Free",X2&lt;&gt;"",X$18&lt;&gt;""),VLOOKUP(X$1,INDIRECT(X$18),$B$15,FALSE),"")</f>
        <v>0</v>
      </c>
      <c r="Y3" s="89">
        <f ca="1">IF(AND(Y2&lt;&gt;"Free",Y2&lt;&gt;"",Y$18&lt;&gt;""),VLOOKUP(Y$1,INDIRECT(Y$18),$B$15,FALSE),"")</f>
        <v>0</v>
      </c>
      <c r="Z3" s="89">
        <f ca="1">IF(AND(Z2&lt;&gt;"Free",Z2&lt;&gt;"",Z$18&lt;&gt;""),VLOOKUP(Z$1,INDIRECT(Z$18),$B$15,FALSE),"")</f>
        <v>0</v>
      </c>
      <c r="AA3" s="337"/>
      <c r="AB3" s="89">
        <f ca="1">IF(AND(AB2&lt;&gt;"Free",AB2&lt;&gt;"",AB$18&lt;&gt;""),VLOOKUP(AB$1,INDIRECT(AB$18),$B$15,FALSE),"")</f>
        <v>0</v>
      </c>
      <c r="AC3" s="89" t="str">
        <f ca="1">IF(AND(AC2&lt;&gt;"Free",AC2&lt;&gt;"",AC$18&lt;&gt;""),VLOOKUP(AC$1,INDIRECT(AC$18),$B$15,FALSE),"")</f>
        <v/>
      </c>
      <c r="AD3" s="89">
        <f ca="1">IF(AND(AD2&lt;&gt;"Free",AD2&lt;&gt;"",AD$18&lt;&gt;""),VLOOKUP(AD$1,INDIRECT(AD$18),$B$15,FALSE),"")</f>
        <v>0</v>
      </c>
      <c r="AE3" s="89">
        <f ca="1">IF(AND(AE2&lt;&gt;"Free",AE2&lt;&gt;"",AE$18&lt;&gt;""),VLOOKUP(AE$1,INDIRECT(AE$18),$B$15,FALSE),"")</f>
        <v>0</v>
      </c>
      <c r="AF3" s="89">
        <f ca="1">IF(AND(AF2&lt;&gt;"Free",AF2&lt;&gt;"",AF$18&lt;&gt;""),VLOOKUP(AF$1,INDIRECT(AF$18),$B$15,FALSE),"")</f>
        <v>0</v>
      </c>
      <c r="AG3" s="337"/>
      <c r="AH3" s="89">
        <f ca="1">IF(AND(AH2&lt;&gt;"Free",AH2&lt;&gt;"",AH$18&lt;&gt;""),VLOOKUP(AH$1,INDIRECT(AH$18),$B$15,FALSE),"")</f>
        <v>0</v>
      </c>
      <c r="AI3" s="89">
        <f ca="1">IF(AND(AI2&lt;&gt;"Free",AI2&lt;&gt;"",AI$18&lt;&gt;""),VLOOKUP(AI$1,INDIRECT(AI$18),$B$15,FALSE),"")</f>
        <v>0</v>
      </c>
      <c r="AJ3" s="89">
        <f ca="1">IF(AND(AJ2&lt;&gt;"Free",AJ2&lt;&gt;"",AJ$18&lt;&gt;""),VLOOKUP(AJ$1,INDIRECT(AJ$18),$B$15,FALSE),"")</f>
        <v>0</v>
      </c>
      <c r="AK3" s="89">
        <f ca="1">IF(AND(AK2&lt;&gt;"Free",AK2&lt;&gt;"",AK$18&lt;&gt;""),VLOOKUP(AK$1,INDIRECT(AK$18),$B$15,FALSE),"")</f>
        <v>0</v>
      </c>
      <c r="AL3" s="89">
        <f ca="1">IF(AND(AL2&lt;&gt;"Free",AL2&lt;&gt;"",AL$18&lt;&gt;""),VLOOKUP(AL$1,INDIRECT(AL$18),$B$15,FALSE),"")</f>
        <v>0</v>
      </c>
      <c r="AM3" s="337"/>
      <c r="AN3" s="89">
        <f ca="1">IF(AND(AN2&lt;&gt;"Free",AN2&lt;&gt;"",AN$18&lt;&gt;""),VLOOKUP(AN$1,INDIRECT(AN$18),$B$15,FALSE),"")</f>
        <v>0</v>
      </c>
      <c r="AO3" s="89" t="str">
        <f ca="1">IF(AND(AO2&lt;&gt;"Free",AO2&lt;&gt;"",AO$18&lt;&gt;""),VLOOKUP(AO$1,INDIRECT(AO$18),$B$15,FALSE),"")</f>
        <v/>
      </c>
      <c r="AP3" s="89">
        <f ca="1">IF(AND(AP2&lt;&gt;"Free",AP2&lt;&gt;"",AP$18&lt;&gt;""),VLOOKUP(AP$1,INDIRECT(AP$18),$B$15,FALSE),"")</f>
        <v>0</v>
      </c>
      <c r="AQ3" s="89">
        <f ca="1">IF(AND(AQ2&lt;&gt;"Free",AQ2&lt;&gt;"",AQ$18&lt;&gt;""),VLOOKUP(AQ$1,INDIRECT(AQ$18),$B$15,FALSE),"")</f>
        <v>0</v>
      </c>
      <c r="AR3" s="89">
        <f ca="1">IF(AND(AR2&lt;&gt;"Free",AR2&lt;&gt;"",AR$18&lt;&gt;""),VLOOKUP(AR$1,INDIRECT(AR$18),$B$15,FALSE),"")</f>
        <v>0</v>
      </c>
    </row>
    <row r="4" spans="1:44" s="48" customFormat="1" ht="15" customHeight="1" x14ac:dyDescent="0.25">
      <c r="A4" s="86">
        <f>IF(VLOOKUP(4,Group,2)="","no",VLOOKUP(4,Group,2))</f>
        <v>13</v>
      </c>
      <c r="B4" s="340"/>
      <c r="C4" s="337"/>
      <c r="D4" s="88" t="str">
        <f>IF(D1&lt;&gt;"",VLOOKUP(D$1,Timetable,3, FALSE),"")</f>
        <v>10a2</v>
      </c>
      <c r="E4" s="88">
        <f>IF(E1&lt;&gt;"",VLOOKUP(E$1,Timetable,3, FALSE),"")</f>
        <v>13</v>
      </c>
      <c r="F4" s="88" t="str">
        <f>IF(F1&lt;&gt;"",VLOOKUP(F$1,Timetable,3, FALSE),"")</f>
        <v>9b4</v>
      </c>
      <c r="G4" s="88" t="str">
        <f>IF(G1&lt;&gt;"",VLOOKUP(G$1,Timetable,3, FALSE),"")</f>
        <v>10a2</v>
      </c>
      <c r="H4" s="88">
        <f>IF(H1&lt;&gt;"",VLOOKUP(H$1,Timetable,3, FALSE),"")</f>
        <v>12</v>
      </c>
      <c r="I4" s="337"/>
      <c r="J4" s="88" t="str">
        <f>IF(J1&lt;&gt;"",VLOOKUP(J$1,Timetable,3, FALSE),"")</f>
        <v/>
      </c>
      <c r="K4" s="88" t="str">
        <f>IF(K1&lt;&gt;"",VLOOKUP(K$1,Timetable,3, FALSE),"")</f>
        <v>8a1</v>
      </c>
      <c r="L4" s="88" t="str">
        <f>IF(L1&lt;&gt;"",VLOOKUP(L$1,Timetable,3, FALSE),"")</f>
        <v/>
      </c>
      <c r="M4" s="88" t="str">
        <f>IF(M1&lt;&gt;"",VLOOKUP(M$1,Timetable,3, FALSE),"")</f>
        <v>9b4</v>
      </c>
      <c r="N4" s="88" t="str">
        <f>IF(N1&lt;&gt;"",VLOOKUP(N$1,Timetable,3, FALSE),"")</f>
        <v>8a1</v>
      </c>
      <c r="O4" s="337"/>
      <c r="P4" s="88" t="str">
        <f>IF(P1&lt;&gt;"",VLOOKUP(P$1,Timetable,3, FALSE),"")</f>
        <v>10a2</v>
      </c>
      <c r="Q4" s="88">
        <f>IF(Q1&lt;&gt;"",VLOOKUP(Q$1,Timetable,3, FALSE),"")</f>
        <v>13</v>
      </c>
      <c r="R4" s="88" t="str">
        <f>IF(R1&lt;&gt;"",VLOOKUP(R$1,Timetable,3, FALSE),"")</f>
        <v>9b4</v>
      </c>
      <c r="S4" s="88" t="str">
        <f>IF(S1&lt;&gt;"",VLOOKUP(S$1,Timetable,3, FALSE),"")</f>
        <v>10a2</v>
      </c>
      <c r="T4" s="88">
        <f>IF(T1&lt;&gt;"",VLOOKUP(T$1,Timetable,3, FALSE),"")</f>
        <v>12</v>
      </c>
      <c r="U4" s="337"/>
      <c r="V4" s="88" t="str">
        <f>IF(V1&lt;&gt;"",VLOOKUP(V$1,Timetable,3, FALSE),"")</f>
        <v/>
      </c>
      <c r="W4" s="88" t="str">
        <f>IF(W1&lt;&gt;"",VLOOKUP(W$1,Timetable,3, FALSE),"")</f>
        <v>8a1</v>
      </c>
      <c r="X4" s="88" t="str">
        <f>IF(X1&lt;&gt;"",VLOOKUP(X$1,Timetable,3, FALSE),"")</f>
        <v/>
      </c>
      <c r="Y4" s="88" t="str">
        <f>IF(Y1&lt;&gt;"",VLOOKUP(Y$1,Timetable,3, FALSE),"")</f>
        <v>9b4</v>
      </c>
      <c r="Z4" s="88" t="str">
        <f>IF(Z1&lt;&gt;"",VLOOKUP(Z$1,Timetable,3, FALSE),"")</f>
        <v>8a1</v>
      </c>
      <c r="AA4" s="337"/>
      <c r="AB4" s="88" t="str">
        <f>IF(AB1&lt;&gt;"",VLOOKUP(AB$1,Timetable,3, FALSE),"")</f>
        <v>10a2</v>
      </c>
      <c r="AC4" s="88">
        <f>IF(AC1&lt;&gt;"",VLOOKUP(AC$1,Timetable,3, FALSE),"")</f>
        <v>13</v>
      </c>
      <c r="AD4" s="88" t="str">
        <f>IF(AD1&lt;&gt;"",VLOOKUP(AD$1,Timetable,3, FALSE),"")</f>
        <v>9b4</v>
      </c>
      <c r="AE4" s="88" t="str">
        <f>IF(AE1&lt;&gt;"",VLOOKUP(AE$1,Timetable,3, FALSE),"")</f>
        <v>10a2</v>
      </c>
      <c r="AF4" s="88">
        <f>IF(AF1&lt;&gt;"",VLOOKUP(AF$1,Timetable,3, FALSE),"")</f>
        <v>12</v>
      </c>
      <c r="AG4" s="337"/>
      <c r="AH4" s="88" t="str">
        <f>IF(AH1&lt;&gt;"",VLOOKUP(AH$1,Timetable,3, FALSE),"")</f>
        <v/>
      </c>
      <c r="AI4" s="88" t="str">
        <f>IF(AI1&lt;&gt;"",VLOOKUP(AI$1,Timetable,3, FALSE),"")</f>
        <v>8a1</v>
      </c>
      <c r="AJ4" s="88" t="str">
        <f>IF(AJ1&lt;&gt;"",VLOOKUP(AJ$1,Timetable,3, FALSE),"")</f>
        <v/>
      </c>
      <c r="AK4" s="88" t="str">
        <f>IF(AK1&lt;&gt;"",VLOOKUP(AK$1,Timetable,3, FALSE),"")</f>
        <v>9b4</v>
      </c>
      <c r="AL4" s="88" t="str">
        <f>IF(AL1&lt;&gt;"",VLOOKUP(AL$1,Timetable,3, FALSE),"")</f>
        <v>8a1</v>
      </c>
      <c r="AM4" s="337"/>
      <c r="AN4" s="88" t="str">
        <f>IF(AN1&lt;&gt;"",VLOOKUP(AN$1,Timetable,3, FALSE),"")</f>
        <v>10a2</v>
      </c>
      <c r="AO4" s="88">
        <f>IF(AO1&lt;&gt;"",VLOOKUP(AO$1,Timetable,3, FALSE),"")</f>
        <v>13</v>
      </c>
      <c r="AP4" s="88" t="str">
        <f>IF(AP1&lt;&gt;"",VLOOKUP(AP$1,Timetable,3, FALSE),"")</f>
        <v>9b4</v>
      </c>
      <c r="AQ4" s="88" t="str">
        <f>IF(AQ1&lt;&gt;"",VLOOKUP(AQ$1,Timetable,3, FALSE),"")</f>
        <v>10a2</v>
      </c>
      <c r="AR4" s="88">
        <f>IF(AR1&lt;&gt;"",VLOOKUP(AR$1,Timetable,3, FALSE),"")</f>
        <v>12</v>
      </c>
    </row>
    <row r="5" spans="1:44" ht="80.099999999999994" customHeight="1" x14ac:dyDescent="0.2">
      <c r="A5" s="86" t="str">
        <f>IF(VLOOKUP(5,Group,2)="","no",VLOOKUP(5,Group,2))</f>
        <v>9b4</v>
      </c>
      <c r="B5" s="340"/>
      <c r="C5" s="337"/>
      <c r="D5" s="89">
        <f ca="1">IF(AND(D4&lt;&gt;"Free",D4&lt;&gt;"",D$19&lt;&gt;""),(IF(D4=D2,VLOOKUP(#REF!,INDIRECT(D$19),$B$15,FALSE),VLOOKUP(D$1,INDIRECT(D$19),$B$15,FALSE))),"")</f>
        <v>0</v>
      </c>
      <c r="E5" s="89">
        <f ca="1">IF(AND(E4&lt;&gt;"Free",E4&lt;&gt;"",E$19&lt;&gt;""),(IF(E4=E2,VLOOKUP(#REF!,INDIRECT(E$19),$B$15,FALSE),VLOOKUP(E$1,INDIRECT(E$19),$B$15,FALSE))),"")</f>
        <v>0</v>
      </c>
      <c r="F5" s="89">
        <f ca="1">IF(AND(F4&lt;&gt;"Free",F4&lt;&gt;"",F$19&lt;&gt;""),(IF(F4=F2,VLOOKUP(#REF!,INDIRECT(F$19),$B$15,FALSE),VLOOKUP(F$1,INDIRECT(F$19),$B$15,FALSE))),"")</f>
        <v>0</v>
      </c>
      <c r="G5" s="89">
        <f ca="1">IF(AND(G4&lt;&gt;"Free",G4&lt;&gt;"",G$19&lt;&gt;""),(IF(G4=G2,VLOOKUP(#REF!,INDIRECT(G$19),$B$15,FALSE),VLOOKUP(G$1,INDIRECT(G$19),$B$15,FALSE))),"")</f>
        <v>0</v>
      </c>
      <c r="H5" s="89">
        <f ca="1">IF(AND(H4&lt;&gt;"Free",H4&lt;&gt;"",H$19&lt;&gt;""),(IF(H4=H2,VLOOKUP(#REF!,INDIRECT(H$19),$B$15,FALSE),VLOOKUP(H$1,INDIRECT(H$19),$B$15,FALSE))),"")</f>
        <v>0</v>
      </c>
      <c r="I5" s="337"/>
      <c r="J5" s="89" t="str">
        <f ca="1">IF(AND(J4&lt;&gt;"Free",J4&lt;&gt;"",J$19&lt;&gt;""),(IF(J4=J2,VLOOKUP(#REF!,INDIRECT(J$19),$B$15,FALSE),VLOOKUP(J$1,INDIRECT(J$19),$B$15,FALSE))),"")</f>
        <v/>
      </c>
      <c r="K5" s="89">
        <f ca="1">IF(AND(K4&lt;&gt;"Free",K4&lt;&gt;"",K$19&lt;&gt;""),(IF(K4=K2,VLOOKUP(#REF!,INDIRECT(K$19),$B$15,FALSE),VLOOKUP(K$1,INDIRECT(K$19),$B$15,FALSE))),"")</f>
        <v>0</v>
      </c>
      <c r="L5" s="89" t="str">
        <f ca="1">IF(AND(L4&lt;&gt;"Free",L4&lt;&gt;"",L$19&lt;&gt;""),(IF(L4=L2,VLOOKUP(#REF!,INDIRECT(L$19),$B$15,FALSE),VLOOKUP(L$1,INDIRECT(L$19),$B$15,FALSE))),"")</f>
        <v/>
      </c>
      <c r="M5" s="89">
        <f ca="1">IF(AND(M4&lt;&gt;"Free",M4&lt;&gt;"",M$19&lt;&gt;""),(IF(M4=M2,VLOOKUP(#REF!,INDIRECT(M$19),$B$15,FALSE),VLOOKUP(M$1,INDIRECT(M$19),$B$15,FALSE))),"")</f>
        <v>0</v>
      </c>
      <c r="N5" s="89">
        <f ca="1">IF(AND(N4&lt;&gt;"Free",N4&lt;&gt;"",N$19&lt;&gt;""),(IF(N4=N2,VLOOKUP(#REF!,INDIRECT(N$19),$B$15,FALSE),VLOOKUP(N$1,INDIRECT(N$19),$B$15,FALSE))),"")</f>
        <v>0</v>
      </c>
      <c r="O5" s="337"/>
      <c r="P5" s="89">
        <f ca="1">IF(AND(P4&lt;&gt;"Free",P4&lt;&gt;"",P$19&lt;&gt;""),(IF(P4=P2,VLOOKUP(#REF!,INDIRECT(P$19),$B$15,FALSE),VLOOKUP(P$1,INDIRECT(P$19),$B$15,FALSE))),"")</f>
        <v>0</v>
      </c>
      <c r="Q5" s="89">
        <f ca="1">IF(AND(Q4&lt;&gt;"Free",Q4&lt;&gt;"",Q$19&lt;&gt;""),(IF(Q4=Q2,VLOOKUP(#REF!,INDIRECT(Q$19),$B$15,FALSE),VLOOKUP(Q$1,INDIRECT(Q$19),$B$15,FALSE))),"")</f>
        <v>0</v>
      </c>
      <c r="R5" s="89">
        <f ca="1">IF(AND(R4&lt;&gt;"Free",R4&lt;&gt;"",R$19&lt;&gt;""),(IF(R4=R2,VLOOKUP(#REF!,INDIRECT(R$19),$B$15,FALSE),VLOOKUP(R$1,INDIRECT(R$19),$B$15,FALSE))),"")</f>
        <v>0</v>
      </c>
      <c r="S5" s="89">
        <f ca="1">IF(AND(S4&lt;&gt;"Free",S4&lt;&gt;"",S$19&lt;&gt;""),(IF(S4=S2,VLOOKUP(#REF!,INDIRECT(S$19),$B$15,FALSE),VLOOKUP(S$1,INDIRECT(S$19),$B$15,FALSE))),"")</f>
        <v>0</v>
      </c>
      <c r="T5" s="89">
        <f ca="1">IF(AND(T4&lt;&gt;"Free",T4&lt;&gt;"",T$19&lt;&gt;""),(IF(T4=T2,VLOOKUP(#REF!,INDIRECT(T$19),$B$15,FALSE),VLOOKUP(T$1,INDIRECT(T$19),$B$15,FALSE))),"")</f>
        <v>0</v>
      </c>
      <c r="U5" s="337"/>
      <c r="V5" s="89" t="str">
        <f ca="1">IF(AND(V4&lt;&gt;"Free",V4&lt;&gt;"",V$19&lt;&gt;""),(IF(V4=V2,VLOOKUP(#REF!,INDIRECT(V$19),$B$15,FALSE),VLOOKUP(V$1,INDIRECT(V$19),$B$15,FALSE))),"")</f>
        <v/>
      </c>
      <c r="W5" s="89">
        <f ca="1">IF(AND(W4&lt;&gt;"Free",W4&lt;&gt;"",W$19&lt;&gt;""),(IF(W4=W2,VLOOKUP(#REF!,INDIRECT(W$19),$B$15,FALSE),VLOOKUP(W$1,INDIRECT(W$19),$B$15,FALSE))),"")</f>
        <v>0</v>
      </c>
      <c r="X5" s="89" t="str">
        <f ca="1">IF(AND(X4&lt;&gt;"Free",X4&lt;&gt;"",X$19&lt;&gt;""),(IF(X4=X2,VLOOKUP(#REF!,INDIRECT(X$19),$B$15,FALSE),VLOOKUP(X$1,INDIRECT(X$19),$B$15,FALSE))),"")</f>
        <v/>
      </c>
      <c r="Y5" s="89">
        <f ca="1">IF(AND(Y4&lt;&gt;"Free",Y4&lt;&gt;"",Y$19&lt;&gt;""),(IF(Y4=Y2,VLOOKUP(#REF!,INDIRECT(Y$19),$B$15,FALSE),VLOOKUP(Y$1,INDIRECT(Y$19),$B$15,FALSE))),"")</f>
        <v>0</v>
      </c>
      <c r="Z5" s="89">
        <f ca="1">IF(AND(Z4&lt;&gt;"Free",Z4&lt;&gt;"",Z$19&lt;&gt;""),(IF(Z4=Z2,VLOOKUP(#REF!,INDIRECT(Z$19),$B$15,FALSE),VLOOKUP(Z$1,INDIRECT(Z$19),$B$15,FALSE))),"")</f>
        <v>0</v>
      </c>
      <c r="AA5" s="337"/>
      <c r="AB5" s="89">
        <f ca="1">IF(AND(AB4&lt;&gt;"Free",AB4&lt;&gt;"",AB$19&lt;&gt;""),(IF(AB4=AB2,VLOOKUP(#REF!,INDIRECT(AB$19),$B$15,FALSE),VLOOKUP(AB$1,INDIRECT(AB$19),$B$15,FALSE))),"")</f>
        <v>0</v>
      </c>
      <c r="AC5" s="89">
        <f ca="1">IF(AND(AC4&lt;&gt;"Free",AC4&lt;&gt;"",AC$19&lt;&gt;""),(IF(AC4=AC2,VLOOKUP(#REF!,INDIRECT(AC$19),$B$15,FALSE),VLOOKUP(AC$1,INDIRECT(AC$19),$B$15,FALSE))),"")</f>
        <v>0</v>
      </c>
      <c r="AD5" s="89">
        <f ca="1">IF(AND(AD4&lt;&gt;"Free",AD4&lt;&gt;"",AD$19&lt;&gt;""),(IF(AD4=AD2,VLOOKUP(#REF!,INDIRECT(AD$19),$B$15,FALSE),VLOOKUP(AD$1,INDIRECT(AD$19),$B$15,FALSE))),"")</f>
        <v>0</v>
      </c>
      <c r="AE5" s="89">
        <f ca="1">IF(AND(AE4&lt;&gt;"Free",AE4&lt;&gt;"",AE$19&lt;&gt;""),(IF(AE4=AE2,VLOOKUP(#REF!,INDIRECT(AE$19),$B$15,FALSE),VLOOKUP(AE$1,INDIRECT(AE$19),$B$15,FALSE))),"")</f>
        <v>0</v>
      </c>
      <c r="AF5" s="89">
        <f ca="1">IF(AND(AF4&lt;&gt;"Free",AF4&lt;&gt;"",AF$19&lt;&gt;""),(IF(AF4=AF2,VLOOKUP(#REF!,INDIRECT(AF$19),$B$15,FALSE),VLOOKUP(AF$1,INDIRECT(AF$19),$B$15,FALSE))),"")</f>
        <v>0</v>
      </c>
      <c r="AG5" s="337"/>
      <c r="AH5" s="89" t="str">
        <f ca="1">IF(AND(AH4&lt;&gt;"Free",AH4&lt;&gt;"",AH$19&lt;&gt;""),(IF(AH4=AH2,VLOOKUP(#REF!,INDIRECT(AH$19),$B$15,FALSE),VLOOKUP(AH$1,INDIRECT(AH$19),$B$15,FALSE))),"")</f>
        <v/>
      </c>
      <c r="AI5" s="89">
        <f ca="1">IF(AND(AI4&lt;&gt;"Free",AI4&lt;&gt;"",AI$19&lt;&gt;""),(IF(AI4=AI2,VLOOKUP(#REF!,INDIRECT(AI$19),$B$15,FALSE),VLOOKUP(AI$1,INDIRECT(AI$19),$B$15,FALSE))),"")</f>
        <v>0</v>
      </c>
      <c r="AJ5" s="89" t="str">
        <f ca="1">IF(AND(AJ4&lt;&gt;"Free",AJ4&lt;&gt;"",AJ$19&lt;&gt;""),(IF(AJ4=AJ2,VLOOKUP(#REF!,INDIRECT(AJ$19),$B$15,FALSE),VLOOKUP(AJ$1,INDIRECT(AJ$19),$B$15,FALSE))),"")</f>
        <v/>
      </c>
      <c r="AK5" s="89">
        <f ca="1">IF(AND(AK4&lt;&gt;"Free",AK4&lt;&gt;"",AK$19&lt;&gt;""),(IF(AK4=AK2,VLOOKUP(#REF!,INDIRECT(AK$19),$B$15,FALSE),VLOOKUP(AK$1,INDIRECT(AK$19),$B$15,FALSE))),"")</f>
        <v>0</v>
      </c>
      <c r="AL5" s="89">
        <f ca="1">IF(AND(AL4&lt;&gt;"Free",AL4&lt;&gt;"",AL$19&lt;&gt;""),(IF(AL4=AL2,VLOOKUP(#REF!,INDIRECT(AL$19),$B$15,FALSE),VLOOKUP(AL$1,INDIRECT(AL$19),$B$15,FALSE))),"")</f>
        <v>0</v>
      </c>
      <c r="AM5" s="337"/>
      <c r="AN5" s="89">
        <f ca="1">IF(AND(AN4&lt;&gt;"Free",AN4&lt;&gt;"",AN$19&lt;&gt;""),(IF(AN4=AN2,VLOOKUP(#REF!,INDIRECT(AN$19),$B$15,FALSE),VLOOKUP(AN$1,INDIRECT(AN$19),$B$15,FALSE))),"")</f>
        <v>0</v>
      </c>
      <c r="AO5" s="89">
        <f ca="1">IF(AND(AO4&lt;&gt;"Free",AO4&lt;&gt;"",AO$19&lt;&gt;""),(IF(AO4=AO2,VLOOKUP(#REF!,INDIRECT(AO$19),$B$15,FALSE),VLOOKUP(AO$1,INDIRECT(AO$19),$B$15,FALSE))),"")</f>
        <v>0</v>
      </c>
      <c r="AP5" s="89">
        <f ca="1">IF(AND(AP4&lt;&gt;"Free",AP4&lt;&gt;"",AP$19&lt;&gt;""),(IF(AP4=AP2,VLOOKUP(#REF!,INDIRECT(AP$19),$B$15,FALSE),VLOOKUP(AP$1,INDIRECT(AP$19),$B$15,FALSE))),"")</f>
        <v>0</v>
      </c>
      <c r="AQ5" s="89">
        <f ca="1">IF(AND(AQ4&lt;&gt;"Free",AQ4&lt;&gt;"",AQ$19&lt;&gt;""),(IF(AQ4=AQ2,VLOOKUP(#REF!,INDIRECT(AQ$19),$B$15,FALSE),VLOOKUP(AQ$1,INDIRECT(AQ$19),$B$15,FALSE))),"")</f>
        <v>0</v>
      </c>
      <c r="AR5" s="89">
        <f ca="1">IF(AND(AR4&lt;&gt;"Free",AR4&lt;&gt;"",AR$19&lt;&gt;""),(IF(AR4=AR2,VLOOKUP(#REF!,INDIRECT(AR$19),$B$15,FALSE),VLOOKUP(AR$1,INDIRECT(AR$19),$B$15,FALSE))),"")</f>
        <v>0</v>
      </c>
    </row>
    <row r="6" spans="1:44" s="48" customFormat="1" ht="15" x14ac:dyDescent="0.25">
      <c r="A6" s="86" t="str">
        <f>IF(VLOOKUP(6,Group,2)="","no",VLOOKUP(6,Group,2))</f>
        <v>10a2</v>
      </c>
      <c r="B6" s="340"/>
      <c r="C6" s="337"/>
      <c r="D6" s="88">
        <f>IF(D1&lt;&gt;"",VLOOKUP(D$1,Timetable,4,FALSE),"")</f>
        <v>12</v>
      </c>
      <c r="E6" s="88" t="str">
        <f>IF(E1&lt;&gt;"",VLOOKUP(E$1,Timetable,4,FALSE),"")</f>
        <v>7c2</v>
      </c>
      <c r="F6" s="88" t="str">
        <f>IF(F1&lt;&gt;"",VLOOKUP(F$1,Timetable,4,FALSE),"")</f>
        <v/>
      </c>
      <c r="G6" s="88" t="str">
        <f>IF(G1&lt;&gt;"",VLOOKUP(G$1,Timetable,4,FALSE),"")</f>
        <v>7c2</v>
      </c>
      <c r="H6" s="88" t="str">
        <f>IF(H1&lt;&gt;"",VLOOKUP(H$1,Timetable,4,FALSE),"")</f>
        <v>8a1</v>
      </c>
      <c r="I6" s="337"/>
      <c r="J6" s="88" t="str">
        <f>IF(J1&lt;&gt;"",VLOOKUP(J$1,Timetable,4,FALSE),"")</f>
        <v>9b4</v>
      </c>
      <c r="K6" s="88" t="str">
        <f>IF(K1&lt;&gt;"",VLOOKUP(K$1,Timetable,4,FALSE),"")</f>
        <v/>
      </c>
      <c r="L6" s="88">
        <f>IF(L1&lt;&gt;"",VLOOKUP(L$1,Timetable,4,FALSE),"")</f>
        <v>12</v>
      </c>
      <c r="M6" s="88" t="str">
        <f>IF(M1&lt;&gt;"",VLOOKUP(M$1,Timetable,4,FALSE),"")</f>
        <v>10a2</v>
      </c>
      <c r="N6" s="88">
        <f>IF(N1&lt;&gt;"",VLOOKUP(N$1,Timetable,4,FALSE),"")</f>
        <v>13</v>
      </c>
      <c r="O6" s="337"/>
      <c r="P6" s="88">
        <f>IF(P1&lt;&gt;"",VLOOKUP(P$1,Timetable,4,FALSE),"")</f>
        <v>12</v>
      </c>
      <c r="Q6" s="88" t="str">
        <f>IF(Q1&lt;&gt;"",VLOOKUP(Q$1,Timetable,4,FALSE),"")</f>
        <v>7c2</v>
      </c>
      <c r="R6" s="88" t="str">
        <f>IF(R1&lt;&gt;"",VLOOKUP(R$1,Timetable,4,FALSE),"")</f>
        <v/>
      </c>
      <c r="S6" s="88" t="str">
        <f>IF(S1&lt;&gt;"",VLOOKUP(S$1,Timetable,4,FALSE),"")</f>
        <v>7c2</v>
      </c>
      <c r="T6" s="88" t="str">
        <f>IF(T1&lt;&gt;"",VLOOKUP(T$1,Timetable,4,FALSE),"")</f>
        <v>8a1</v>
      </c>
      <c r="U6" s="337"/>
      <c r="V6" s="88" t="str">
        <f>IF(V1&lt;&gt;"",VLOOKUP(V$1,Timetable,4,FALSE),"")</f>
        <v>9b4</v>
      </c>
      <c r="W6" s="88" t="str">
        <f>IF(W1&lt;&gt;"",VLOOKUP(W$1,Timetable,4,FALSE),"")</f>
        <v/>
      </c>
      <c r="X6" s="88">
        <f>IF(X1&lt;&gt;"",VLOOKUP(X$1,Timetable,4,FALSE),"")</f>
        <v>12</v>
      </c>
      <c r="Y6" s="88" t="str">
        <f>IF(Y1&lt;&gt;"",VLOOKUP(Y$1,Timetable,4,FALSE),"")</f>
        <v>10a2</v>
      </c>
      <c r="Z6" s="88">
        <f>IF(Z1&lt;&gt;"",VLOOKUP(Z$1,Timetable,4,FALSE),"")</f>
        <v>13</v>
      </c>
      <c r="AA6" s="337"/>
      <c r="AB6" s="88">
        <f>IF(AB1&lt;&gt;"",VLOOKUP(AB$1,Timetable,4,FALSE),"")</f>
        <v>12</v>
      </c>
      <c r="AC6" s="88" t="str">
        <f>IF(AC1&lt;&gt;"",VLOOKUP(AC$1,Timetable,4,FALSE),"")</f>
        <v>7c2</v>
      </c>
      <c r="AD6" s="88" t="str">
        <f>IF(AD1&lt;&gt;"",VLOOKUP(AD$1,Timetable,4,FALSE),"")</f>
        <v/>
      </c>
      <c r="AE6" s="88" t="str">
        <f>IF(AE1&lt;&gt;"",VLOOKUP(AE$1,Timetable,4,FALSE),"")</f>
        <v>7c2</v>
      </c>
      <c r="AF6" s="88" t="str">
        <f>IF(AF1&lt;&gt;"",VLOOKUP(AF$1,Timetable,4,FALSE),"")</f>
        <v>8a1</v>
      </c>
      <c r="AG6" s="337"/>
      <c r="AH6" s="88" t="str">
        <f>IF(AH1&lt;&gt;"",VLOOKUP(AH$1,Timetable,4,FALSE),"")</f>
        <v>9b4</v>
      </c>
      <c r="AI6" s="88" t="str">
        <f>IF(AI1&lt;&gt;"",VLOOKUP(AI$1,Timetable,4,FALSE),"")</f>
        <v/>
      </c>
      <c r="AJ6" s="88">
        <f>IF(AJ1&lt;&gt;"",VLOOKUP(AJ$1,Timetable,4,FALSE),"")</f>
        <v>12</v>
      </c>
      <c r="AK6" s="88" t="str">
        <f>IF(AK1&lt;&gt;"",VLOOKUP(AK$1,Timetable,4,FALSE),"")</f>
        <v>10a2</v>
      </c>
      <c r="AL6" s="88">
        <f>IF(AL1&lt;&gt;"",VLOOKUP(AL$1,Timetable,4,FALSE),"")</f>
        <v>13</v>
      </c>
      <c r="AM6" s="337"/>
      <c r="AN6" s="88">
        <f>IF(AN1&lt;&gt;"",VLOOKUP(AN$1,Timetable,4,FALSE),"")</f>
        <v>12</v>
      </c>
      <c r="AO6" s="88" t="str">
        <f>IF(AO1&lt;&gt;"",VLOOKUP(AO$1,Timetable,4,FALSE),"")</f>
        <v>7c2</v>
      </c>
      <c r="AP6" s="88" t="str">
        <f>IF(AP1&lt;&gt;"",VLOOKUP(AP$1,Timetable,4,FALSE),"")</f>
        <v/>
      </c>
      <c r="AQ6" s="88" t="str">
        <f>IF(AQ1&lt;&gt;"",VLOOKUP(AQ$1,Timetable,4,FALSE),"")</f>
        <v>7c2</v>
      </c>
      <c r="AR6" s="88" t="str">
        <f>IF(AR1&lt;&gt;"",VLOOKUP(AR$1,Timetable,4,FALSE),"")</f>
        <v>8a1</v>
      </c>
    </row>
    <row r="7" spans="1:44" ht="80.099999999999994" customHeight="1" x14ac:dyDescent="0.2">
      <c r="A7" s="86" t="str">
        <f>IF(VLOOKUP(7,Group,2)="","no",VLOOKUP(7,Group,2))</f>
        <v>7c2</v>
      </c>
      <c r="B7" s="340"/>
      <c r="C7" s="337"/>
      <c r="D7" s="89">
        <f ca="1">IF(AND(D6&lt;&gt;"Free",D6&lt;&gt;"",D$20&lt;&gt;""),(IF(OR(D6=D2,D6=D4),VLOOKUP(#REF!,INDIRECT(D$20),$B$15,FALSE),VLOOKUP(D$1,INDIRECT(D$20),$B$15,FALSE))),"")</f>
        <v>0</v>
      </c>
      <c r="E7" s="89">
        <f ca="1">IF(AND(E6&lt;&gt;"Free",E6&lt;&gt;"",E$20&lt;&gt;""),(IF(OR(E6=E2,E6=E4),VLOOKUP(#REF!,INDIRECT(E$20),$B$15,FALSE),VLOOKUP(E$1,INDIRECT(E$20),$B$15,FALSE))),"")</f>
        <v>0</v>
      </c>
      <c r="F7" s="89" t="str">
        <f ca="1">IF(AND(F6&lt;&gt;"Free",F6&lt;&gt;"",F$20&lt;&gt;""),(IF(OR(F6=F2,F6=F4),VLOOKUP(#REF!,INDIRECT(F$20),$B$15,FALSE),VLOOKUP(F$1,INDIRECT(F$20),$B$15,FALSE))),"")</f>
        <v/>
      </c>
      <c r="G7" s="89">
        <f ca="1">IF(AND(G6&lt;&gt;"Free",G6&lt;&gt;"",G$20&lt;&gt;""),(IF(OR(G6=G2,G6=G4),VLOOKUP(#REF!,INDIRECT(G$20),$B$15,FALSE),VLOOKUP(G$1,INDIRECT(G$20),$B$15,FALSE))),"")</f>
        <v>0</v>
      </c>
      <c r="H7" s="89">
        <f ca="1">IF(AND(H6&lt;&gt;"Free",H6&lt;&gt;"",H$20&lt;&gt;""),(IF(OR(H6=H2,H6=H4),VLOOKUP(#REF!,INDIRECT(H$20),$B$15,FALSE),VLOOKUP(H$1,INDIRECT(H$20),$B$15,FALSE))),"")</f>
        <v>0</v>
      </c>
      <c r="I7" s="337"/>
      <c r="J7" s="89">
        <f ca="1">IF(AND(J6&lt;&gt;"Free",J6&lt;&gt;"",J$20&lt;&gt;""),(IF(OR(J6=J2,J6=J4),VLOOKUP(#REF!,INDIRECT(J$20),$B$15,FALSE),VLOOKUP(J$1,INDIRECT(J$20),$B$15,FALSE))),"")</f>
        <v>0</v>
      </c>
      <c r="K7" s="89" t="str">
        <f ca="1">IF(AND(K6&lt;&gt;"Free",K6&lt;&gt;"",K$20&lt;&gt;""),(IF(OR(K6=K2,K6=K4),VLOOKUP(#REF!,INDIRECT(K$20),$B$15,FALSE),VLOOKUP(K$1,INDIRECT(K$20),$B$15,FALSE))),"")</f>
        <v/>
      </c>
      <c r="L7" s="89">
        <f ca="1">IF(AND(L6&lt;&gt;"Free",L6&lt;&gt;"",L$20&lt;&gt;""),(IF(OR(L6=L2,L6=L4),VLOOKUP(#REF!,INDIRECT(L$20),$B$15,FALSE),VLOOKUP(L$1,INDIRECT(L$20),$B$15,FALSE))),"")</f>
        <v>0</v>
      </c>
      <c r="M7" s="89">
        <f ca="1">IF(AND(M6&lt;&gt;"Free",M6&lt;&gt;"",M$20&lt;&gt;""),(IF(OR(M6=M2,M6=M4),VLOOKUP(#REF!,INDIRECT(M$20),$B$15,FALSE),VLOOKUP(M$1,INDIRECT(M$20),$B$15,FALSE))),"")</f>
        <v>0</v>
      </c>
      <c r="N7" s="89">
        <f ca="1">IF(AND(N6&lt;&gt;"Free",N6&lt;&gt;"",N$20&lt;&gt;""),(IF(OR(N6=N2,N6=N4),VLOOKUP(#REF!,INDIRECT(N$20),$B$15,FALSE),VLOOKUP(N$1,INDIRECT(N$20),$B$15,FALSE))),"")</f>
        <v>0</v>
      </c>
      <c r="O7" s="337"/>
      <c r="P7" s="89">
        <f ca="1">IF(AND(P6&lt;&gt;"Free",P6&lt;&gt;"",P$20&lt;&gt;""),(IF(OR(P6=P2,P6=P4),VLOOKUP(#REF!,INDIRECT(P$20),$B$15,FALSE),VLOOKUP(P$1,INDIRECT(P$20),$B$15,FALSE))),"")</f>
        <v>0</v>
      </c>
      <c r="Q7" s="89">
        <f ca="1">IF(AND(Q6&lt;&gt;"Free",Q6&lt;&gt;"",Q$20&lt;&gt;""),(IF(OR(Q6=Q2,Q6=Q4),VLOOKUP(#REF!,INDIRECT(Q$20),$B$15,FALSE),VLOOKUP(Q$1,INDIRECT(Q$20),$B$15,FALSE))),"")</f>
        <v>0</v>
      </c>
      <c r="R7" s="89" t="str">
        <f ca="1">IF(AND(R6&lt;&gt;"Free",R6&lt;&gt;"",R$20&lt;&gt;""),(IF(OR(R6=R2,R6=R4),VLOOKUP(#REF!,INDIRECT(R$20),$B$15,FALSE),VLOOKUP(R$1,INDIRECT(R$20),$B$15,FALSE))),"")</f>
        <v/>
      </c>
      <c r="S7" s="89">
        <f ca="1">IF(AND(S6&lt;&gt;"Free",S6&lt;&gt;"",S$20&lt;&gt;""),(IF(OR(S6=S2,S6=S4),VLOOKUP(#REF!,INDIRECT(S$20),$B$15,FALSE),VLOOKUP(S$1,INDIRECT(S$20),$B$15,FALSE))),"")</f>
        <v>0</v>
      </c>
      <c r="T7" s="89">
        <f ca="1">IF(AND(T6&lt;&gt;"Free",T6&lt;&gt;"",T$20&lt;&gt;""),(IF(OR(T6=T2,T6=T4),VLOOKUP(#REF!,INDIRECT(T$20),$B$15,FALSE),VLOOKUP(T$1,INDIRECT(T$20),$B$15,FALSE))),"")</f>
        <v>0</v>
      </c>
      <c r="U7" s="337"/>
      <c r="V7" s="89">
        <f ca="1">IF(AND(V6&lt;&gt;"Free",V6&lt;&gt;"",V$20&lt;&gt;""),(IF(OR(V6=V2,V6=V4),VLOOKUP(#REF!,INDIRECT(V$20),$B$15,FALSE),VLOOKUP(V$1,INDIRECT(V$20),$B$15,FALSE))),"")</f>
        <v>0</v>
      </c>
      <c r="W7" s="89" t="str">
        <f ca="1">IF(AND(W6&lt;&gt;"Free",W6&lt;&gt;"",W$20&lt;&gt;""),(IF(OR(W6=W2,W6=W4),VLOOKUP(#REF!,INDIRECT(W$20),$B$15,FALSE),VLOOKUP(W$1,INDIRECT(W$20),$B$15,FALSE))),"")</f>
        <v/>
      </c>
      <c r="X7" s="89">
        <f ca="1">IF(AND(X6&lt;&gt;"Free",X6&lt;&gt;"",X$20&lt;&gt;""),(IF(OR(X6=X2,X6=X4),VLOOKUP(#REF!,INDIRECT(X$20),$B$15,FALSE),VLOOKUP(X$1,INDIRECT(X$20),$B$15,FALSE))),"")</f>
        <v>0</v>
      </c>
      <c r="Y7" s="89">
        <f ca="1">IF(AND(Y6&lt;&gt;"Free",Y6&lt;&gt;"",Y$20&lt;&gt;""),(IF(OR(Y6=Y2,Y6=Y4),VLOOKUP(#REF!,INDIRECT(Y$20),$B$15,FALSE),VLOOKUP(Y$1,INDIRECT(Y$20),$B$15,FALSE))),"")</f>
        <v>0</v>
      </c>
      <c r="Z7" s="89">
        <f ca="1">IF(AND(Z6&lt;&gt;"Free",Z6&lt;&gt;"",Z$20&lt;&gt;""),(IF(OR(Z6=Z2,Z6=Z4),VLOOKUP(#REF!,INDIRECT(Z$20),$B$15,FALSE),VLOOKUP(Z$1,INDIRECT(Z$20),$B$15,FALSE))),"")</f>
        <v>0</v>
      </c>
      <c r="AA7" s="337"/>
      <c r="AB7" s="89">
        <f ca="1">IF(AND(AB6&lt;&gt;"Free",AB6&lt;&gt;"",AB$20&lt;&gt;""),(IF(OR(AB6=AB2,AB6=AB4),VLOOKUP(#REF!,INDIRECT(AB$20),$B$15,FALSE),VLOOKUP(AB$1,INDIRECT(AB$20),$B$15,FALSE))),"")</f>
        <v>0</v>
      </c>
      <c r="AC7" s="89">
        <f ca="1">IF(AND(AC6&lt;&gt;"Free",AC6&lt;&gt;"",AC$20&lt;&gt;""),(IF(OR(AC6=AC2,AC6=AC4),VLOOKUP(#REF!,INDIRECT(AC$20),$B$15,FALSE),VLOOKUP(AC$1,INDIRECT(AC$20),$B$15,FALSE))),"")</f>
        <v>0</v>
      </c>
      <c r="AD7" s="89" t="str">
        <f ca="1">IF(AND(AD6&lt;&gt;"Free",AD6&lt;&gt;"",AD$20&lt;&gt;""),(IF(OR(AD6=AD2,AD6=AD4),VLOOKUP(#REF!,INDIRECT(AD$20),$B$15,FALSE),VLOOKUP(AD$1,INDIRECT(AD$20),$B$15,FALSE))),"")</f>
        <v/>
      </c>
      <c r="AE7" s="89">
        <f ca="1">IF(AND(AE6&lt;&gt;"Free",AE6&lt;&gt;"",AE$20&lt;&gt;""),(IF(OR(AE6=AE2,AE6=AE4),VLOOKUP(#REF!,INDIRECT(AE$20),$B$15,FALSE),VLOOKUP(AE$1,INDIRECT(AE$20),$B$15,FALSE))),"")</f>
        <v>0</v>
      </c>
      <c r="AF7" s="89">
        <f ca="1">IF(AND(AF6&lt;&gt;"Free",AF6&lt;&gt;"",AF$20&lt;&gt;""),(IF(OR(AF6=AF2,AF6=AF4),VLOOKUP(#REF!,INDIRECT(AF$20),$B$15,FALSE),VLOOKUP(AF$1,INDIRECT(AF$20),$B$15,FALSE))),"")</f>
        <v>0</v>
      </c>
      <c r="AG7" s="337"/>
      <c r="AH7" s="89">
        <f ca="1">IF(AND(AH6&lt;&gt;"Free",AH6&lt;&gt;"",AH$20&lt;&gt;""),(IF(OR(AH6=AH2,AH6=AH4),VLOOKUP(#REF!,INDIRECT(AH$20),$B$15,FALSE),VLOOKUP(AH$1,INDIRECT(AH$20),$B$15,FALSE))),"")</f>
        <v>0</v>
      </c>
      <c r="AI7" s="89" t="str">
        <f ca="1">IF(AND(AI6&lt;&gt;"Free",AI6&lt;&gt;"",AI$20&lt;&gt;""),(IF(OR(AI6=AI2,AI6=AI4),VLOOKUP(#REF!,INDIRECT(AI$20),$B$15,FALSE),VLOOKUP(AI$1,INDIRECT(AI$20),$B$15,FALSE))),"")</f>
        <v/>
      </c>
      <c r="AJ7" s="89">
        <f ca="1">IF(AND(AJ6&lt;&gt;"Free",AJ6&lt;&gt;"",AJ$20&lt;&gt;""),(IF(OR(AJ6=AJ2,AJ6=AJ4),VLOOKUP(#REF!,INDIRECT(AJ$20),$B$15,FALSE),VLOOKUP(AJ$1,INDIRECT(AJ$20),$B$15,FALSE))),"")</f>
        <v>0</v>
      </c>
      <c r="AK7" s="89">
        <f ca="1">IF(AND(AK6&lt;&gt;"Free",AK6&lt;&gt;"",AK$20&lt;&gt;""),(IF(OR(AK6=AK2,AK6=AK4),VLOOKUP(#REF!,INDIRECT(AK$20),$B$15,FALSE),VLOOKUP(AK$1,INDIRECT(AK$20),$B$15,FALSE))),"")</f>
        <v>0</v>
      </c>
      <c r="AL7" s="89">
        <f ca="1">IF(AND(AL6&lt;&gt;"Free",AL6&lt;&gt;"",AL$20&lt;&gt;""),(IF(OR(AL6=AL2,AL6=AL4),VLOOKUP(#REF!,INDIRECT(AL$20),$B$15,FALSE),VLOOKUP(AL$1,INDIRECT(AL$20),$B$15,FALSE))),"")</f>
        <v>0</v>
      </c>
      <c r="AM7" s="337"/>
      <c r="AN7" s="89">
        <f ca="1">IF(AND(AN6&lt;&gt;"Free",AN6&lt;&gt;"",AN$20&lt;&gt;""),(IF(OR(AN6=AN2,AN6=AN4),VLOOKUP(#REF!,INDIRECT(AN$20),$B$15,FALSE),VLOOKUP(AN$1,INDIRECT(AN$20),$B$15,FALSE))),"")</f>
        <v>0</v>
      </c>
      <c r="AO7" s="89">
        <f ca="1">IF(AND(AO6&lt;&gt;"Free",AO6&lt;&gt;"",AO$20&lt;&gt;""),(IF(OR(AO6=AO2,AO6=AO4),VLOOKUP(#REF!,INDIRECT(AO$20),$B$15,FALSE),VLOOKUP(AO$1,INDIRECT(AO$20),$B$15,FALSE))),"")</f>
        <v>0</v>
      </c>
      <c r="AP7" s="89" t="str">
        <f ca="1">IF(AND(AP6&lt;&gt;"Free",AP6&lt;&gt;"",AP$20&lt;&gt;""),(IF(OR(AP6=AP2,AP6=AP4),VLOOKUP(#REF!,INDIRECT(AP$20),$B$15,FALSE),VLOOKUP(AP$1,INDIRECT(AP$20),$B$15,FALSE))),"")</f>
        <v/>
      </c>
      <c r="AQ7" s="89">
        <f ca="1">IF(AND(AQ6&lt;&gt;"Free",AQ6&lt;&gt;"",AQ$20&lt;&gt;""),(IF(OR(AQ6=AQ2,AQ6=AQ4),VLOOKUP(#REF!,INDIRECT(AQ$20),$B$15,FALSE),VLOOKUP(AQ$1,INDIRECT(AQ$20),$B$15,FALSE))),"")</f>
        <v>0</v>
      </c>
      <c r="AR7" s="89">
        <f ca="1">IF(AND(AR6&lt;&gt;"Free",AR6&lt;&gt;"",AR$20&lt;&gt;""),(IF(OR(AR6=AR2,AR6=AR4),VLOOKUP(#REF!,INDIRECT(AR$20),$B$15,FALSE),VLOOKUP(AR$1,INDIRECT(AR$20),$B$15,FALSE))),"")</f>
        <v>0</v>
      </c>
    </row>
    <row r="8" spans="1:44" s="48" customFormat="1" ht="15" customHeight="1" x14ac:dyDescent="0.25">
      <c r="A8" s="86" t="str">
        <f>IF(VLOOKUP(8,Group,2)="","no",VLOOKUP(8,Group,2))</f>
        <v>no</v>
      </c>
      <c r="B8" s="340"/>
      <c r="C8" s="337"/>
      <c r="D8" s="88" t="str">
        <f>IF(D1&lt;&gt;"",VLOOKUP(D$1,Timetable,5,FALSE),"")</f>
        <v>9b4</v>
      </c>
      <c r="E8" s="88" t="str">
        <f>IF(E1&lt;&gt;"",VLOOKUP(E$1,Timetable,5,FALSE),"")</f>
        <v>10a2</v>
      </c>
      <c r="F8" s="88">
        <f>IF(F1&lt;&gt;"",VLOOKUP(F$1,Timetable,5,FALSE),"")</f>
        <v>13</v>
      </c>
      <c r="G8" s="88" t="str">
        <f>IF(G1&lt;&gt;"",VLOOKUP(G$1,Timetable,5,FALSE),"")</f>
        <v>11b3</v>
      </c>
      <c r="H8" s="88" t="str">
        <f>IF(H1&lt;&gt;"",VLOOKUP(H$1,Timetable,5,FALSE),"")</f>
        <v>9b4</v>
      </c>
      <c r="I8" s="337"/>
      <c r="J8" s="88" t="str">
        <f>IF(J1&lt;&gt;"",VLOOKUP(J$1,Timetable,5,FALSE),"")</f>
        <v>10a2</v>
      </c>
      <c r="K8" s="88" t="str">
        <f>IF(K1&lt;&gt;"",VLOOKUP(K$1,Timetable,5,FALSE),"")</f>
        <v/>
      </c>
      <c r="L8" s="88" t="str">
        <f>IF(L1&lt;&gt;"",VLOOKUP(L$1,Timetable,5,FALSE),"")</f>
        <v>10a2</v>
      </c>
      <c r="M8" s="88" t="str">
        <f>IF(M1&lt;&gt;"",VLOOKUP(M$1,Timetable,5,FALSE),"")</f>
        <v/>
      </c>
      <c r="N8" s="88" t="str">
        <f>IF(N1&lt;&gt;"",VLOOKUP(N$1,Timetable,5,FALSE),"")</f>
        <v/>
      </c>
      <c r="O8" s="337"/>
      <c r="P8" s="88" t="str">
        <f>IF(P1&lt;&gt;"",VLOOKUP(P$1,Timetable,5,FALSE),"")</f>
        <v>9b4</v>
      </c>
      <c r="Q8" s="88" t="str">
        <f>IF(Q1&lt;&gt;"",VLOOKUP(Q$1,Timetable,5,FALSE),"")</f>
        <v>10a2</v>
      </c>
      <c r="R8" s="88">
        <f>IF(R1&lt;&gt;"",VLOOKUP(R$1,Timetable,5,FALSE),"")</f>
        <v>13</v>
      </c>
      <c r="S8" s="88" t="str">
        <f>IF(S1&lt;&gt;"",VLOOKUP(S$1,Timetable,5,FALSE),"")</f>
        <v>11b3</v>
      </c>
      <c r="T8" s="88" t="str">
        <f>IF(T1&lt;&gt;"",VLOOKUP(T$1,Timetable,5,FALSE),"")</f>
        <v>9b4</v>
      </c>
      <c r="U8" s="337"/>
      <c r="V8" s="88" t="str">
        <f>IF(V1&lt;&gt;"",VLOOKUP(V$1,Timetable,5,FALSE),"")</f>
        <v>10a2</v>
      </c>
      <c r="W8" s="88" t="str">
        <f>IF(W1&lt;&gt;"",VLOOKUP(W$1,Timetable,5,FALSE),"")</f>
        <v/>
      </c>
      <c r="X8" s="88" t="str">
        <f>IF(X1&lt;&gt;"",VLOOKUP(X$1,Timetable,5,FALSE),"")</f>
        <v>10a2</v>
      </c>
      <c r="Y8" s="88" t="str">
        <f>IF(Y1&lt;&gt;"",VLOOKUP(Y$1,Timetable,5,FALSE),"")</f>
        <v/>
      </c>
      <c r="Z8" s="88" t="str">
        <f>IF(Z1&lt;&gt;"",VLOOKUP(Z$1,Timetable,5,FALSE),"")</f>
        <v/>
      </c>
      <c r="AA8" s="337"/>
      <c r="AB8" s="88" t="str">
        <f>IF(AB1&lt;&gt;"",VLOOKUP(AB$1,Timetable,5,FALSE),"")</f>
        <v>9b4</v>
      </c>
      <c r="AC8" s="88" t="str">
        <f>IF(AC1&lt;&gt;"",VLOOKUP(AC$1,Timetable,5,FALSE),"")</f>
        <v>10a2</v>
      </c>
      <c r="AD8" s="88">
        <f>IF(AD1&lt;&gt;"",VLOOKUP(AD$1,Timetable,5,FALSE),"")</f>
        <v>13</v>
      </c>
      <c r="AE8" s="88" t="str">
        <f>IF(AE1&lt;&gt;"",VLOOKUP(AE$1,Timetable,5,FALSE),"")</f>
        <v>11b3</v>
      </c>
      <c r="AF8" s="88" t="str">
        <f>IF(AF1&lt;&gt;"",VLOOKUP(AF$1,Timetable,5,FALSE),"")</f>
        <v>9b4</v>
      </c>
      <c r="AG8" s="337"/>
      <c r="AH8" s="88" t="str">
        <f>IF(AH1&lt;&gt;"",VLOOKUP(AH$1,Timetable,5,FALSE),"")</f>
        <v>10a2</v>
      </c>
      <c r="AI8" s="88" t="str">
        <f>IF(AI1&lt;&gt;"",VLOOKUP(AI$1,Timetable,5,FALSE),"")</f>
        <v/>
      </c>
      <c r="AJ8" s="88" t="str">
        <f>IF(AJ1&lt;&gt;"",VLOOKUP(AJ$1,Timetable,5,FALSE),"")</f>
        <v>10a2</v>
      </c>
      <c r="AK8" s="88" t="str">
        <f>IF(AK1&lt;&gt;"",VLOOKUP(AK$1,Timetable,5,FALSE),"")</f>
        <v/>
      </c>
      <c r="AL8" s="88" t="str">
        <f>IF(AL1&lt;&gt;"",VLOOKUP(AL$1,Timetable,5,FALSE),"")</f>
        <v/>
      </c>
      <c r="AM8" s="337"/>
      <c r="AN8" s="88" t="str">
        <f>IF(AN1&lt;&gt;"",VLOOKUP(AN$1,Timetable,5,FALSE),"")</f>
        <v>9b4</v>
      </c>
      <c r="AO8" s="88" t="str">
        <f>IF(AO1&lt;&gt;"",VLOOKUP(AO$1,Timetable,5,FALSE),"")</f>
        <v>10a2</v>
      </c>
      <c r="AP8" s="88">
        <f>IF(AP1&lt;&gt;"",VLOOKUP(AP$1,Timetable,5,FALSE),"")</f>
        <v>13</v>
      </c>
      <c r="AQ8" s="88" t="str">
        <f>IF(AQ1&lt;&gt;"",VLOOKUP(AQ$1,Timetable,5,FALSE),"")</f>
        <v>11b3</v>
      </c>
      <c r="AR8" s="88" t="str">
        <f>IF(AR1&lt;&gt;"",VLOOKUP(AR$1,Timetable,5,FALSE),"")</f>
        <v>9b4</v>
      </c>
    </row>
    <row r="9" spans="1:44" ht="80.099999999999994" customHeight="1" x14ac:dyDescent="0.2">
      <c r="A9" s="86" t="str">
        <f>IF(VLOOKUP(9,Group,2)="","no",VLOOKUP(9,Group,2))</f>
        <v>no</v>
      </c>
      <c r="B9" s="340"/>
      <c r="C9" s="337"/>
      <c r="D9" s="89">
        <f ca="1">IF(AND(D8&lt;&gt;"Free",D8&lt;&gt;"",D$21&lt;&gt;""),(IF(OR(D8=D2,D8=D4,D8=D6),VLOOKUP(#REF!,INDIRECT(D$21),$B$15,FALSE),VLOOKUP(D$1,INDIRECT(D$21),$B$15,FALSE))),"")</f>
        <v>0</v>
      </c>
      <c r="E9" s="89">
        <f ca="1">IF(AND(E8&lt;&gt;"Free",E8&lt;&gt;"",E$21&lt;&gt;""),(IF(OR(E8=E2,E8=E4,E8=E6),VLOOKUP(#REF!,INDIRECT(E$21),$B$15,FALSE),VLOOKUP(E$1,INDIRECT(E$21),$B$15,FALSE))),"")</f>
        <v>0</v>
      </c>
      <c r="F9" s="89">
        <f ca="1">IF(AND(F8&lt;&gt;"Free",F8&lt;&gt;"",F$21&lt;&gt;""),(IF(OR(F8=F2,F8=F4,F8=F6),VLOOKUP(#REF!,INDIRECT(F$21),$B$15,FALSE),VLOOKUP(F$1,INDIRECT(F$21),$B$15,FALSE))),"")</f>
        <v>0</v>
      </c>
      <c r="G9" s="89">
        <f ca="1">IF(AND(G8&lt;&gt;"Free",G8&lt;&gt;"",G$21&lt;&gt;""),(IF(OR(G8=G2,G8=G4,G8=G6),VLOOKUP(#REF!,INDIRECT(G$21),$B$15,FALSE),VLOOKUP(G$1,INDIRECT(G$21),$B$15,FALSE))),"")</f>
        <v>0</v>
      </c>
      <c r="H9" s="89">
        <f ca="1">IF(AND(H8&lt;&gt;"Free",H8&lt;&gt;"",H$21&lt;&gt;""),(IF(OR(H8=H2,H8=H4,H8=H6),VLOOKUP(#REF!,INDIRECT(H$21),$B$15,FALSE),VLOOKUP(H$1,INDIRECT(H$21),$B$15,FALSE))),"")</f>
        <v>0</v>
      </c>
      <c r="I9" s="337"/>
      <c r="J9" s="89">
        <f ca="1">IF(AND(J8&lt;&gt;"Free",J8&lt;&gt;"",J$21&lt;&gt;""),(IF(OR(J8=J2,J8=J4,J8=J6),VLOOKUP(#REF!,INDIRECT(J$21),$B$15,FALSE),VLOOKUP(J$1,INDIRECT(J$21),$B$15,FALSE))),"")</f>
        <v>0</v>
      </c>
      <c r="K9" s="89" t="str">
        <f ca="1">IF(AND(K8&lt;&gt;"Free",K8&lt;&gt;"",K$21&lt;&gt;""),(IF(OR(K8=K2,K8=K4,K8=K6),VLOOKUP(#REF!,INDIRECT(K$21),$B$15,FALSE),VLOOKUP(K$1,INDIRECT(K$21),$B$15,FALSE))),"")</f>
        <v/>
      </c>
      <c r="L9" s="89">
        <f ca="1">IF(AND(L8&lt;&gt;"Free",L8&lt;&gt;"",L$21&lt;&gt;""),(IF(OR(L8=L2,L8=L4,L8=L6),VLOOKUP(#REF!,INDIRECT(L$21),$B$15,FALSE),VLOOKUP(L$1,INDIRECT(L$21),$B$15,FALSE))),"")</f>
        <v>0</v>
      </c>
      <c r="M9" s="89" t="str">
        <f ca="1">IF(AND(M8&lt;&gt;"Free",M8&lt;&gt;"",M$21&lt;&gt;""),(IF(OR(M8=M2,M8=M4,M8=M6),VLOOKUP(#REF!,INDIRECT(M$21),$B$15,FALSE),VLOOKUP(M$1,INDIRECT(M$21),$B$15,FALSE))),"")</f>
        <v/>
      </c>
      <c r="N9" s="89" t="str">
        <f ca="1">IF(AND(N8&lt;&gt;"Free",N8&lt;&gt;"",N$21&lt;&gt;""),(IF(OR(N8=N2,N8=N4,N8=N6),VLOOKUP(#REF!,INDIRECT(N$21),$B$15,FALSE),VLOOKUP(N$1,INDIRECT(N$21),$B$15,FALSE))),"")</f>
        <v/>
      </c>
      <c r="O9" s="337"/>
      <c r="P9" s="89">
        <f ca="1">IF(AND(P8&lt;&gt;"Free",P8&lt;&gt;"",P$21&lt;&gt;""),(IF(OR(P8=P2,P8=P4,P8=P6),VLOOKUP(#REF!,INDIRECT(P$21),$B$15,FALSE),VLOOKUP(P$1,INDIRECT(P$21),$B$15,FALSE))),"")</f>
        <v>0</v>
      </c>
      <c r="Q9" s="89">
        <f ca="1">IF(AND(Q8&lt;&gt;"Free",Q8&lt;&gt;"",Q$21&lt;&gt;""),(IF(OR(Q8=Q2,Q8=Q4,Q8=Q6),VLOOKUP(#REF!,INDIRECT(Q$21),$B$15,FALSE),VLOOKUP(Q$1,INDIRECT(Q$21),$B$15,FALSE))),"")</f>
        <v>0</v>
      </c>
      <c r="R9" s="89">
        <f ca="1">IF(AND(R8&lt;&gt;"Free",R8&lt;&gt;"",R$21&lt;&gt;""),(IF(OR(R8=R2,R8=R4,R8=R6),VLOOKUP(#REF!,INDIRECT(R$21),$B$15,FALSE),VLOOKUP(R$1,INDIRECT(R$21),$B$15,FALSE))),"")</f>
        <v>0</v>
      </c>
      <c r="S9" s="89">
        <f ca="1">IF(AND(S8&lt;&gt;"Free",S8&lt;&gt;"",S$21&lt;&gt;""),(IF(OR(S8=S2,S8=S4,S8=S6),VLOOKUP(#REF!,INDIRECT(S$21),$B$15,FALSE),VLOOKUP(S$1,INDIRECT(S$21),$B$15,FALSE))),"")</f>
        <v>0</v>
      </c>
      <c r="T9" s="89">
        <f ca="1">IF(AND(T8&lt;&gt;"Free",T8&lt;&gt;"",T$21&lt;&gt;""),(IF(OR(T8=T2,T8=T4,T8=T6),VLOOKUP(#REF!,INDIRECT(T$21),$B$15,FALSE),VLOOKUP(T$1,INDIRECT(T$21),$B$15,FALSE))),"")</f>
        <v>0</v>
      </c>
      <c r="U9" s="337"/>
      <c r="V9" s="89">
        <f ca="1">IF(AND(V8&lt;&gt;"Free",V8&lt;&gt;"",V$21&lt;&gt;""),(IF(OR(V8=V2,V8=V4,V8=V6),VLOOKUP(#REF!,INDIRECT(V$21),$B$15,FALSE),VLOOKUP(V$1,INDIRECT(V$21),$B$15,FALSE))),"")</f>
        <v>0</v>
      </c>
      <c r="W9" s="89" t="str">
        <f ca="1">IF(AND(W8&lt;&gt;"Free",W8&lt;&gt;"",W$21&lt;&gt;""),(IF(OR(W8=W2,W8=W4,W8=W6),VLOOKUP(#REF!,INDIRECT(W$21),$B$15,FALSE),VLOOKUP(W$1,INDIRECT(W$21),$B$15,FALSE))),"")</f>
        <v/>
      </c>
      <c r="X9" s="89">
        <f ca="1">IF(AND(X8&lt;&gt;"Free",X8&lt;&gt;"",X$21&lt;&gt;""),(IF(OR(X8=X2,X8=X4,X8=X6),VLOOKUP(#REF!,INDIRECT(X$21),$B$15,FALSE),VLOOKUP(X$1,INDIRECT(X$21),$B$15,FALSE))),"")</f>
        <v>0</v>
      </c>
      <c r="Y9" s="89" t="str">
        <f ca="1">IF(AND(Y8&lt;&gt;"Free",Y8&lt;&gt;"",Y$21&lt;&gt;""),(IF(OR(Y8=Y2,Y8=Y4,Y8=Y6),VLOOKUP(#REF!,INDIRECT(Y$21),$B$15,FALSE),VLOOKUP(Y$1,INDIRECT(Y$21),$B$15,FALSE))),"")</f>
        <v/>
      </c>
      <c r="Z9" s="89" t="str">
        <f ca="1">IF(AND(Z8&lt;&gt;"Free",Z8&lt;&gt;"",Z$21&lt;&gt;""),(IF(OR(Z8=Z2,Z8=Z4,Z8=Z6),VLOOKUP(#REF!,INDIRECT(Z$21),$B$15,FALSE),VLOOKUP(Z$1,INDIRECT(Z$21),$B$15,FALSE))),"")</f>
        <v/>
      </c>
      <c r="AA9" s="337"/>
      <c r="AB9" s="89">
        <f ca="1">IF(AND(AB8&lt;&gt;"Free",AB8&lt;&gt;"",AB$21&lt;&gt;""),(IF(OR(AB8=AB2,AB8=AB4,AB8=AB6),VLOOKUP(#REF!,INDIRECT(AB$21),$B$15,FALSE),VLOOKUP(AB$1,INDIRECT(AB$21),$B$15,FALSE))),"")</f>
        <v>0</v>
      </c>
      <c r="AC9" s="89">
        <f ca="1">IF(AND(AC8&lt;&gt;"Free",AC8&lt;&gt;"",AC$21&lt;&gt;""),(IF(OR(AC8=AC2,AC8=AC4,AC8=AC6),VLOOKUP(#REF!,INDIRECT(AC$21),$B$15,FALSE),VLOOKUP(AC$1,INDIRECT(AC$21),$B$15,FALSE))),"")</f>
        <v>0</v>
      </c>
      <c r="AD9" s="89">
        <f ca="1">IF(AND(AD8&lt;&gt;"Free",AD8&lt;&gt;"",AD$21&lt;&gt;""),(IF(OR(AD8=AD2,AD8=AD4,AD8=AD6),VLOOKUP(#REF!,INDIRECT(AD$21),$B$15,FALSE),VLOOKUP(AD$1,INDIRECT(AD$21),$B$15,FALSE))),"")</f>
        <v>0</v>
      </c>
      <c r="AE9" s="89">
        <f ca="1">IF(AND(AE8&lt;&gt;"Free",AE8&lt;&gt;"",AE$21&lt;&gt;""),(IF(OR(AE8=AE2,AE8=AE4,AE8=AE6),VLOOKUP(#REF!,INDIRECT(AE$21),$B$15,FALSE),VLOOKUP(AE$1,INDIRECT(AE$21),$B$15,FALSE))),"")</f>
        <v>0</v>
      </c>
      <c r="AF9" s="89">
        <f ca="1">IF(AND(AF8&lt;&gt;"Free",AF8&lt;&gt;"",AF$21&lt;&gt;""),(IF(OR(AF8=AF2,AF8=AF4,AF8=AF6),VLOOKUP(#REF!,INDIRECT(AF$21),$B$15,FALSE),VLOOKUP(AF$1,INDIRECT(AF$21),$B$15,FALSE))),"")</f>
        <v>0</v>
      </c>
      <c r="AG9" s="337"/>
      <c r="AH9" s="89">
        <f ca="1">IF(AND(AH8&lt;&gt;"Free",AH8&lt;&gt;"",AH$21&lt;&gt;""),(IF(OR(AH8=AH2,AH8=AH4,AH8=AH6),VLOOKUP(#REF!,INDIRECT(AH$21),$B$15,FALSE),VLOOKUP(AH$1,INDIRECT(AH$21),$B$15,FALSE))),"")</f>
        <v>0</v>
      </c>
      <c r="AI9" s="89" t="str">
        <f ca="1">IF(AND(AI8&lt;&gt;"Free",AI8&lt;&gt;"",AI$21&lt;&gt;""),(IF(OR(AI8=AI2,AI8=AI4,AI8=AI6),VLOOKUP(#REF!,INDIRECT(AI$21),$B$15,FALSE),VLOOKUP(AI$1,INDIRECT(AI$21),$B$15,FALSE))),"")</f>
        <v/>
      </c>
      <c r="AJ9" s="89">
        <f ca="1">IF(AND(AJ8&lt;&gt;"Free",AJ8&lt;&gt;"",AJ$21&lt;&gt;""),(IF(OR(AJ8=AJ2,AJ8=AJ4,AJ8=AJ6),VLOOKUP(#REF!,INDIRECT(AJ$21),$B$15,FALSE),VLOOKUP(AJ$1,INDIRECT(AJ$21),$B$15,FALSE))),"")</f>
        <v>0</v>
      </c>
      <c r="AK9" s="89" t="str">
        <f ca="1">IF(AND(AK8&lt;&gt;"Free",AK8&lt;&gt;"",AK$21&lt;&gt;""),(IF(OR(AK8=AK2,AK8=AK4,AK8=AK6),VLOOKUP(#REF!,INDIRECT(AK$21),$B$15,FALSE),VLOOKUP(AK$1,INDIRECT(AK$21),$B$15,FALSE))),"")</f>
        <v/>
      </c>
      <c r="AL9" s="89" t="str">
        <f ca="1">IF(AND(AL8&lt;&gt;"Free",AL8&lt;&gt;"",AL$21&lt;&gt;""),(IF(OR(AL8=AL2,AL8=AL4,AL8=AL6),VLOOKUP(#REF!,INDIRECT(AL$21),$B$15,FALSE),VLOOKUP(AL$1,INDIRECT(AL$21),$B$15,FALSE))),"")</f>
        <v/>
      </c>
      <c r="AM9" s="337"/>
      <c r="AN9" s="89">
        <f ca="1">IF(AND(AN8&lt;&gt;"Free",AN8&lt;&gt;"",AN$21&lt;&gt;""),(IF(OR(AN8=AN2,AN8=AN4,AN8=AN6),VLOOKUP(#REF!,INDIRECT(AN$21),$B$15,FALSE),VLOOKUP(AN$1,INDIRECT(AN$21),$B$15,FALSE))),"")</f>
        <v>0</v>
      </c>
      <c r="AO9" s="89">
        <f ca="1">IF(AND(AO8&lt;&gt;"Free",AO8&lt;&gt;"",AO$21&lt;&gt;""),(IF(OR(AO8=AO2,AO8=AO4,AO8=AO6),VLOOKUP(#REF!,INDIRECT(AO$21),$B$15,FALSE),VLOOKUP(AO$1,INDIRECT(AO$21),$B$15,FALSE))),"")</f>
        <v>0</v>
      </c>
      <c r="AP9" s="89">
        <f ca="1">IF(AND(AP8&lt;&gt;"Free",AP8&lt;&gt;"",AP$21&lt;&gt;""),(IF(OR(AP8=AP2,AP8=AP4,AP8=AP6),VLOOKUP(#REF!,INDIRECT(AP$21),$B$15,FALSE),VLOOKUP(AP$1,INDIRECT(AP$21),$B$15,FALSE))),"")</f>
        <v>0</v>
      </c>
      <c r="AQ9" s="89">
        <f ca="1">IF(AND(AQ8&lt;&gt;"Free",AQ8&lt;&gt;"",AQ$21&lt;&gt;""),(IF(OR(AQ8=AQ2,AQ8=AQ4,AQ8=AQ6),VLOOKUP(#REF!,INDIRECT(AQ$21),$B$15,FALSE),VLOOKUP(AQ$1,INDIRECT(AQ$21),$B$15,FALSE))),"")</f>
        <v>0</v>
      </c>
      <c r="AR9" s="89">
        <f ca="1">IF(AND(AR8&lt;&gt;"Free",AR8&lt;&gt;"",AR$21&lt;&gt;""),(IF(OR(AR8=AR2,AR8=AR4,AR8=AR6),VLOOKUP(#REF!,INDIRECT(AR$21),$B$15,FALSE),VLOOKUP(AR$1,INDIRECT(AR$21),$B$15,FALSE))),"")</f>
        <v>0</v>
      </c>
    </row>
    <row r="10" spans="1:44" s="48" customFormat="1" ht="15" x14ac:dyDescent="0.25">
      <c r="A10" s="86" t="str">
        <f>IF(VLOOKUP(10,Group,2)="","no",VLOOKUP(10,Group,2))</f>
        <v>no</v>
      </c>
      <c r="B10" s="340"/>
      <c r="C10" s="337"/>
      <c r="D10" s="88" t="str">
        <f>IF(D1&lt;&gt;"",VLOOKUP(D$1,Timetable,6,FALSE),"")</f>
        <v>11b3</v>
      </c>
      <c r="E10" s="88" t="str">
        <f>IF(E1&lt;&gt;"",VLOOKUP(E$1,Timetable,6,FALSE),"")</f>
        <v>8a1</v>
      </c>
      <c r="F10" s="88" t="str">
        <f>IF(F1&lt;&gt;"",VLOOKUP(F$1,Timetable,6,FALSE),"")</f>
        <v/>
      </c>
      <c r="G10" s="88">
        <f>IF(G1&lt;&gt;"",VLOOKUP(G$1,Timetable,6,FALSE),"")</f>
        <v>13</v>
      </c>
      <c r="H10" s="88" t="str">
        <f>IF(H1&lt;&gt;"",VLOOKUP(H$1,Timetable,6,FALSE),"")</f>
        <v/>
      </c>
      <c r="I10" s="337"/>
      <c r="J10" s="88" t="str">
        <f>IF(J1&lt;&gt;"",VLOOKUP(J$1,Timetable,6,FALSE),"")</f>
        <v>8a1</v>
      </c>
      <c r="K10" s="88">
        <f>IF(K1&lt;&gt;"",VLOOKUP(K$1,Timetable,6,FALSE),"")</f>
        <v>12</v>
      </c>
      <c r="L10" s="88" t="str">
        <f>IF(L1&lt;&gt;"",VLOOKUP(L$1,Timetable,6,FALSE),"")</f>
        <v>11b3</v>
      </c>
      <c r="M10" s="88" t="str">
        <f>IF(M1&lt;&gt;"",VLOOKUP(M$1,Timetable,6,FALSE),"")</f>
        <v>7c2</v>
      </c>
      <c r="N10" s="88" t="str">
        <f>IF(N1&lt;&gt;"",VLOOKUP(N$1,Timetable,6,FALSE),"")</f>
        <v>11b3</v>
      </c>
      <c r="O10" s="337"/>
      <c r="P10" s="88" t="str">
        <f>IF(P1&lt;&gt;"",VLOOKUP(P$1,Timetable,6,FALSE),"")</f>
        <v>11b3</v>
      </c>
      <c r="Q10" s="88" t="str">
        <f>IF(Q1&lt;&gt;"",VLOOKUP(Q$1,Timetable,6,FALSE),"")</f>
        <v>8a1</v>
      </c>
      <c r="R10" s="88" t="str">
        <f>IF(R1&lt;&gt;"",VLOOKUP(R$1,Timetable,6,FALSE),"")</f>
        <v/>
      </c>
      <c r="S10" s="88">
        <f>IF(S1&lt;&gt;"",VLOOKUP(S$1,Timetable,6,FALSE),"")</f>
        <v>13</v>
      </c>
      <c r="T10" s="88" t="str">
        <f>IF(T1&lt;&gt;"",VLOOKUP(T$1,Timetable,6,FALSE),"")</f>
        <v/>
      </c>
      <c r="U10" s="337"/>
      <c r="V10" s="88" t="str">
        <f>IF(V1&lt;&gt;"",VLOOKUP(V$1,Timetable,6,FALSE),"")</f>
        <v>8a1</v>
      </c>
      <c r="W10" s="88">
        <f>IF(W1&lt;&gt;"",VLOOKUP(W$1,Timetable,6,FALSE),"")</f>
        <v>12</v>
      </c>
      <c r="X10" s="88" t="str">
        <f>IF(X1&lt;&gt;"",VLOOKUP(X$1,Timetable,6,FALSE),"")</f>
        <v>11b3</v>
      </c>
      <c r="Y10" s="88" t="str">
        <f>IF(Y1&lt;&gt;"",VLOOKUP(Y$1,Timetable,6,FALSE),"")</f>
        <v>7c2</v>
      </c>
      <c r="Z10" s="88" t="str">
        <f>IF(Z1&lt;&gt;"",VLOOKUP(Z$1,Timetable,6,FALSE),"")</f>
        <v>11b3</v>
      </c>
      <c r="AA10" s="337"/>
      <c r="AB10" s="88" t="str">
        <f>IF(AB1&lt;&gt;"",VLOOKUP(AB$1,Timetable,6,FALSE),"")</f>
        <v>11b3</v>
      </c>
      <c r="AC10" s="88" t="str">
        <f>IF(AC1&lt;&gt;"",VLOOKUP(AC$1,Timetable,6,FALSE),"")</f>
        <v>8a1</v>
      </c>
      <c r="AD10" s="88" t="str">
        <f>IF(AD1&lt;&gt;"",VLOOKUP(AD$1,Timetable,6,FALSE),"")</f>
        <v/>
      </c>
      <c r="AE10" s="88">
        <f>IF(AE1&lt;&gt;"",VLOOKUP(AE$1,Timetable,6,FALSE),"")</f>
        <v>13</v>
      </c>
      <c r="AF10" s="88" t="str">
        <f>IF(AF1&lt;&gt;"",VLOOKUP(AF$1,Timetable,6,FALSE),"")</f>
        <v/>
      </c>
      <c r="AG10" s="337"/>
      <c r="AH10" s="88" t="str">
        <f>IF(AH1&lt;&gt;"",VLOOKUP(AH$1,Timetable,6,FALSE),"")</f>
        <v>8a1</v>
      </c>
      <c r="AI10" s="88">
        <f>IF(AI1&lt;&gt;"",VLOOKUP(AI$1,Timetable,6,FALSE),"")</f>
        <v>12</v>
      </c>
      <c r="AJ10" s="88" t="str">
        <f>IF(AJ1&lt;&gt;"",VLOOKUP(AJ$1,Timetable,6,FALSE),"")</f>
        <v>11b3</v>
      </c>
      <c r="AK10" s="88" t="str">
        <f>IF(AK1&lt;&gt;"",VLOOKUP(AK$1,Timetable,6,FALSE),"")</f>
        <v>7c2</v>
      </c>
      <c r="AL10" s="88" t="str">
        <f>IF(AL1&lt;&gt;"",VLOOKUP(AL$1,Timetable,6,FALSE),"")</f>
        <v>11b3</v>
      </c>
      <c r="AM10" s="337"/>
      <c r="AN10" s="88" t="str">
        <f>IF(AN1&lt;&gt;"",VLOOKUP(AN$1,Timetable,6,FALSE),"")</f>
        <v>11b3</v>
      </c>
      <c r="AO10" s="88" t="str">
        <f>IF(AO1&lt;&gt;"",VLOOKUP(AO$1,Timetable,6,FALSE),"")</f>
        <v>8a1</v>
      </c>
      <c r="AP10" s="88" t="str">
        <f>IF(AP1&lt;&gt;"",VLOOKUP(AP$1,Timetable,6,FALSE),"")</f>
        <v/>
      </c>
      <c r="AQ10" s="88">
        <f>IF(AQ1&lt;&gt;"",VLOOKUP(AQ$1,Timetable,6,FALSE),"")</f>
        <v>13</v>
      </c>
      <c r="AR10" s="88" t="str">
        <f>IF(AR1&lt;&gt;"",VLOOKUP(AR$1,Timetable,6,FALSE),"")</f>
        <v/>
      </c>
    </row>
    <row r="11" spans="1:44" ht="80.099999999999994" customHeight="1" x14ac:dyDescent="0.2">
      <c r="A11" s="86" t="str">
        <f>IF(VLOOKUP(11,Group,2)="","no",VLOOKUP(11,Group,2))</f>
        <v>no</v>
      </c>
      <c r="B11" s="340"/>
      <c r="C11" s="337"/>
      <c r="D11" s="89">
        <f ca="1">IF(AND(D10&lt;&gt;"Free",D10&lt;&gt;"",D$22&lt;&gt;""),(IF(OR(D10=D2,D10=D4,D10=D6,D10=D8),VLOOKUP(#REF!,INDIRECT(D$22),$B$15,FALSE),VLOOKUP(D$1,INDIRECT(D$22),$B$15,FALSE))),"")</f>
        <v>0</v>
      </c>
      <c r="E11" s="89">
        <f ca="1">IF(AND(E10&lt;&gt;"Free",E10&lt;&gt;"",E$22&lt;&gt;""),(IF(OR(E10=E2,E10=E4,E10=E6,E10=E8),VLOOKUP(#REF!,INDIRECT(E$22),$B$15,FALSE),VLOOKUP(E$1,INDIRECT(E$22),$B$15,FALSE))),"")</f>
        <v>0</v>
      </c>
      <c r="F11" s="89" t="str">
        <f ca="1">IF(AND(F10&lt;&gt;"Free",F10&lt;&gt;"",F$22&lt;&gt;""),(IF(OR(F10=F2,F10=F4,F10=F6,F10=F8),VLOOKUP(#REF!,INDIRECT(F$22),$B$15,FALSE),VLOOKUP(F$1,INDIRECT(F$22),$B$15,FALSE))),"")</f>
        <v/>
      </c>
      <c r="G11" s="89">
        <f ca="1">IF(AND(G10&lt;&gt;"Free",G10&lt;&gt;"",G$22&lt;&gt;""),(IF(OR(G10=G2,G10=G4,G10=G6,G10=G8),VLOOKUP(#REF!,INDIRECT(G$22),$B$15,FALSE),VLOOKUP(G$1,INDIRECT(G$22),$B$15,FALSE))),"")</f>
        <v>0</v>
      </c>
      <c r="H11" s="89" t="str">
        <f ca="1">IF(AND(H10&lt;&gt;"Free",H10&lt;&gt;"",H$22&lt;&gt;""),(IF(OR(H10=H2,H10=H4,H10=H6,H10=H8),VLOOKUP(#REF!,INDIRECT(H$22),$B$15,FALSE),VLOOKUP(H$1,INDIRECT(H$22),$B$15,FALSE))),"")</f>
        <v/>
      </c>
      <c r="I11" s="337"/>
      <c r="J11" s="89">
        <f ca="1">IF(AND(J10&lt;&gt;"Free",J10&lt;&gt;"",J$22&lt;&gt;""),(IF(OR(J10=J2,J10=J4,J10=J6,J10=J8),VLOOKUP(#REF!,INDIRECT(J$22),$B$15,FALSE),VLOOKUP(J$1,INDIRECT(J$22),$B$15,FALSE))),"")</f>
        <v>0</v>
      </c>
      <c r="K11" s="89">
        <f ca="1">IF(AND(K10&lt;&gt;"Free",K10&lt;&gt;"",K$22&lt;&gt;""),(IF(OR(K10=K2,K10=K4,K10=K6,K10=K8),VLOOKUP(#REF!,INDIRECT(K$22),$B$15,FALSE),VLOOKUP(K$1,INDIRECT(K$22),$B$15,FALSE))),"")</f>
        <v>0</v>
      </c>
      <c r="L11" s="89">
        <f ca="1">IF(AND(L10&lt;&gt;"Free",L10&lt;&gt;"",L$22&lt;&gt;""),(IF(OR(L10=L2,L10=L4,L10=L6,L10=L8),VLOOKUP(#REF!,INDIRECT(L$22),$B$15,FALSE),VLOOKUP(L$1,INDIRECT(L$22),$B$15,FALSE))),"")</f>
        <v>0</v>
      </c>
      <c r="M11" s="89">
        <f ca="1">IF(AND(M10&lt;&gt;"Free",M10&lt;&gt;"",M$22&lt;&gt;""),(IF(OR(M10=M2,M10=M4,M10=M6,M10=M8),VLOOKUP(#REF!,INDIRECT(M$22),$B$15,FALSE),VLOOKUP(M$1,INDIRECT(M$22),$B$15,FALSE))),"")</f>
        <v>0</v>
      </c>
      <c r="N11" s="89">
        <f ca="1">IF(AND(N10&lt;&gt;"Free",N10&lt;&gt;"",N$22&lt;&gt;""),(IF(OR(N10=N2,N10=N4,N10=N6,N10=N8),VLOOKUP(#REF!,INDIRECT(N$22),$B$15,FALSE),VLOOKUP(N$1,INDIRECT(N$22),$B$15,FALSE))),"")</f>
        <v>0</v>
      </c>
      <c r="O11" s="337"/>
      <c r="P11" s="89">
        <f ca="1">IF(AND(P10&lt;&gt;"Free",P10&lt;&gt;"",P$22&lt;&gt;""),(IF(OR(P10=P2,P10=P4,P10=P6,P10=P8),VLOOKUP(#REF!,INDIRECT(P$22),$B$15,FALSE),VLOOKUP(P$1,INDIRECT(P$22),$B$15,FALSE))),"")</f>
        <v>0</v>
      </c>
      <c r="Q11" s="89">
        <f ca="1">IF(AND(Q10&lt;&gt;"Free",Q10&lt;&gt;"",Q$22&lt;&gt;""),(IF(OR(Q10=Q2,Q10=Q4,Q10=Q6,Q10=Q8),VLOOKUP(#REF!,INDIRECT(Q$22),$B$15,FALSE),VLOOKUP(Q$1,INDIRECT(Q$22),$B$15,FALSE))),"")</f>
        <v>0</v>
      </c>
      <c r="R11" s="89" t="str">
        <f ca="1">IF(AND(R10&lt;&gt;"Free",R10&lt;&gt;"",R$22&lt;&gt;""),(IF(OR(R10=R2,R10=R4,R10=R6,R10=R8),VLOOKUP(#REF!,INDIRECT(R$22),$B$15,FALSE),VLOOKUP(R$1,INDIRECT(R$22),$B$15,FALSE))),"")</f>
        <v/>
      </c>
      <c r="S11" s="89">
        <f ca="1">IF(AND(S10&lt;&gt;"Free",S10&lt;&gt;"",S$22&lt;&gt;""),(IF(OR(S10=S2,S10=S4,S10=S6,S10=S8),VLOOKUP(#REF!,INDIRECT(S$22),$B$15,FALSE),VLOOKUP(S$1,INDIRECT(S$22),$B$15,FALSE))),"")</f>
        <v>0</v>
      </c>
      <c r="T11" s="89" t="str">
        <f ca="1">IF(AND(T10&lt;&gt;"Free",T10&lt;&gt;"",T$22&lt;&gt;""),(IF(OR(T10=T2,T10=T4,T10=T6,T10=T8),VLOOKUP(#REF!,INDIRECT(T$22),$B$15,FALSE),VLOOKUP(T$1,INDIRECT(T$22),$B$15,FALSE))),"")</f>
        <v/>
      </c>
      <c r="U11" s="337"/>
      <c r="V11" s="89">
        <f ca="1">IF(AND(V10&lt;&gt;"Free",V10&lt;&gt;"",V$22&lt;&gt;""),(IF(OR(V10=V2,V10=V4,V10=V6,V10=V8),VLOOKUP(#REF!,INDIRECT(V$22),$B$15,FALSE),VLOOKUP(V$1,INDIRECT(V$22),$B$15,FALSE))),"")</f>
        <v>0</v>
      </c>
      <c r="W11" s="89">
        <f ca="1">IF(AND(W10&lt;&gt;"Free",W10&lt;&gt;"",W$22&lt;&gt;""),(IF(OR(W10=W2,W10=W4,W10=W6,W10=W8),VLOOKUP(#REF!,INDIRECT(W$22),$B$15,FALSE),VLOOKUP(W$1,INDIRECT(W$22),$B$15,FALSE))),"")</f>
        <v>0</v>
      </c>
      <c r="X11" s="89">
        <f ca="1">IF(AND(X10&lt;&gt;"Free",X10&lt;&gt;"",X$22&lt;&gt;""),(IF(OR(X10=X2,X10=X4,X10=X6,X10=X8),VLOOKUP(#REF!,INDIRECT(X$22),$B$15,FALSE),VLOOKUP(X$1,INDIRECT(X$22),$B$15,FALSE))),"")</f>
        <v>0</v>
      </c>
      <c r="Y11" s="89">
        <f ca="1">IF(AND(Y10&lt;&gt;"Free",Y10&lt;&gt;"",Y$22&lt;&gt;""),(IF(OR(Y10=Y2,Y10=Y4,Y10=Y6,Y10=Y8),VLOOKUP(#REF!,INDIRECT(Y$22),$B$15,FALSE),VLOOKUP(Y$1,INDIRECT(Y$22),$B$15,FALSE))),"")</f>
        <v>0</v>
      </c>
      <c r="Z11" s="89">
        <f ca="1">IF(AND(Z10&lt;&gt;"Free",Z10&lt;&gt;"",Z$22&lt;&gt;""),(IF(OR(Z10=Z2,Z10=Z4,Z10=Z6,Z10=Z8),VLOOKUP(#REF!,INDIRECT(Z$22),$B$15,FALSE),VLOOKUP(Z$1,INDIRECT(Z$22),$B$15,FALSE))),"")</f>
        <v>0</v>
      </c>
      <c r="AA11" s="337"/>
      <c r="AB11" s="89">
        <f ca="1">IF(AND(AB10&lt;&gt;"Free",AB10&lt;&gt;"",AB$22&lt;&gt;""),(IF(OR(AB10=AB2,AB10=AB4,AB10=AB6,AB10=AB8),VLOOKUP(#REF!,INDIRECT(AB$22),$B$15,FALSE),VLOOKUP(AB$1,INDIRECT(AB$22),$B$15,FALSE))),"")</f>
        <v>0</v>
      </c>
      <c r="AC11" s="89">
        <f ca="1">IF(AND(AC10&lt;&gt;"Free",AC10&lt;&gt;"",AC$22&lt;&gt;""),(IF(OR(AC10=AC2,AC10=AC4,AC10=AC6,AC10=AC8),VLOOKUP(#REF!,INDIRECT(AC$22),$B$15,FALSE),VLOOKUP(AC$1,INDIRECT(AC$22),$B$15,FALSE))),"")</f>
        <v>0</v>
      </c>
      <c r="AD11" s="89" t="str">
        <f ca="1">IF(AND(AD10&lt;&gt;"Free",AD10&lt;&gt;"",AD$22&lt;&gt;""),(IF(OR(AD10=AD2,AD10=AD4,AD10=AD6,AD10=AD8),VLOOKUP(#REF!,INDIRECT(AD$22),$B$15,FALSE),VLOOKUP(AD$1,INDIRECT(AD$22),$B$15,FALSE))),"")</f>
        <v/>
      </c>
      <c r="AE11" s="89">
        <f ca="1">IF(AND(AE10&lt;&gt;"Free",AE10&lt;&gt;"",AE$22&lt;&gt;""),(IF(OR(AE10=AE2,AE10=AE4,AE10=AE6,AE10=AE8),VLOOKUP(#REF!,INDIRECT(AE$22),$B$15,FALSE),VLOOKUP(AE$1,INDIRECT(AE$22),$B$15,FALSE))),"")</f>
        <v>0</v>
      </c>
      <c r="AF11" s="89" t="str">
        <f ca="1">IF(AND(AF10&lt;&gt;"Free",AF10&lt;&gt;"",AF$22&lt;&gt;""),(IF(OR(AF10=AF2,AF10=AF4,AF10=AF6,AF10=AF8),VLOOKUP(#REF!,INDIRECT(AF$22),$B$15,FALSE),VLOOKUP(AF$1,INDIRECT(AF$22),$B$15,FALSE))),"")</f>
        <v/>
      </c>
      <c r="AG11" s="337"/>
      <c r="AH11" s="89">
        <f ca="1">IF(AND(AH10&lt;&gt;"Free",AH10&lt;&gt;"",AH$22&lt;&gt;""),(IF(OR(AH10=AH2,AH10=AH4,AH10=AH6,AH10=AH8),VLOOKUP(#REF!,INDIRECT(AH$22),$B$15,FALSE),VLOOKUP(AH$1,INDIRECT(AH$22),$B$15,FALSE))),"")</f>
        <v>0</v>
      </c>
      <c r="AI11" s="89">
        <f ca="1">IF(AND(AI10&lt;&gt;"Free",AI10&lt;&gt;"",AI$22&lt;&gt;""),(IF(OR(AI10=AI2,AI10=AI4,AI10=AI6,AI10=AI8),VLOOKUP(#REF!,INDIRECT(AI$22),$B$15,FALSE),VLOOKUP(AI$1,INDIRECT(AI$22),$B$15,FALSE))),"")</f>
        <v>0</v>
      </c>
      <c r="AJ11" s="89">
        <f ca="1">IF(AND(AJ10&lt;&gt;"Free",AJ10&lt;&gt;"",AJ$22&lt;&gt;""),(IF(OR(AJ10=AJ2,AJ10=AJ4,AJ10=AJ6,AJ10=AJ8),VLOOKUP(#REF!,INDIRECT(AJ$22),$B$15,FALSE),VLOOKUP(AJ$1,INDIRECT(AJ$22),$B$15,FALSE))),"")</f>
        <v>0</v>
      </c>
      <c r="AK11" s="89">
        <f ca="1">IF(AND(AK10&lt;&gt;"Free",AK10&lt;&gt;"",AK$22&lt;&gt;""),(IF(OR(AK10=AK2,AK10=AK4,AK10=AK6,AK10=AK8),VLOOKUP(#REF!,INDIRECT(AK$22),$B$15,FALSE),VLOOKUP(AK$1,INDIRECT(AK$22),$B$15,FALSE))),"")</f>
        <v>0</v>
      </c>
      <c r="AL11" s="89">
        <f ca="1">IF(AND(AL10&lt;&gt;"Free",AL10&lt;&gt;"",AL$22&lt;&gt;""),(IF(OR(AL10=AL2,AL10=AL4,AL10=AL6,AL10=AL8),VLOOKUP(#REF!,INDIRECT(AL$22),$B$15,FALSE),VLOOKUP(AL$1,INDIRECT(AL$22),$B$15,FALSE))),"")</f>
        <v>0</v>
      </c>
      <c r="AM11" s="337"/>
      <c r="AN11" s="89">
        <f ca="1">IF(AND(AN10&lt;&gt;"Free",AN10&lt;&gt;"",AN$22&lt;&gt;""),(IF(OR(AN10=AN2,AN10=AN4,AN10=AN6,AN10=AN8),VLOOKUP(#REF!,INDIRECT(AN$22),$B$15,FALSE),VLOOKUP(AN$1,INDIRECT(AN$22),$B$15,FALSE))),"")</f>
        <v>0</v>
      </c>
      <c r="AO11" s="89">
        <f ca="1">IF(AND(AO10&lt;&gt;"Free",AO10&lt;&gt;"",AO$22&lt;&gt;""),(IF(OR(AO10=AO2,AO10=AO4,AO10=AO6,AO10=AO8),VLOOKUP(#REF!,INDIRECT(AO$22),$B$15,FALSE),VLOOKUP(AO$1,INDIRECT(AO$22),$B$15,FALSE))),"")</f>
        <v>0</v>
      </c>
      <c r="AP11" s="89" t="str">
        <f ca="1">IF(AND(AP10&lt;&gt;"Free",AP10&lt;&gt;"",AP$22&lt;&gt;""),(IF(OR(AP10=AP2,AP10=AP4,AP10=AP6,AP10=AP8),VLOOKUP(#REF!,INDIRECT(AP$22),$B$15,FALSE),VLOOKUP(AP$1,INDIRECT(AP$22),$B$15,FALSE))),"")</f>
        <v/>
      </c>
      <c r="AQ11" s="89">
        <f ca="1">IF(AND(AQ10&lt;&gt;"Free",AQ10&lt;&gt;"",AQ$22&lt;&gt;""),(IF(OR(AQ10=AQ2,AQ10=AQ4,AQ10=AQ6,AQ10=AQ8),VLOOKUP(#REF!,INDIRECT(AQ$22),$B$15,FALSE),VLOOKUP(AQ$1,INDIRECT(AQ$22),$B$15,FALSE))),"")</f>
        <v>0</v>
      </c>
      <c r="AR11" s="89" t="str">
        <f ca="1">IF(AND(AR10&lt;&gt;"Free",AR10&lt;&gt;"",AR$22&lt;&gt;""),(IF(OR(AR10=AR2,AR10=AR4,AR10=AR6,AR10=AR8),VLOOKUP(#REF!,INDIRECT(AR$22),$B$15,FALSE),VLOOKUP(AR$1,INDIRECT(AR$22),$B$15,FALSE))),"")</f>
        <v/>
      </c>
    </row>
    <row r="12" spans="1:44" s="48" customFormat="1" ht="15" customHeight="1" x14ac:dyDescent="0.25">
      <c r="A12" s="86" t="str">
        <f>IF(VLOOKUP(12,Group,2)="","no",VLOOKUP(12,Group,2))</f>
        <v>no</v>
      </c>
      <c r="B12" s="340"/>
      <c r="C12" s="337"/>
      <c r="D12" s="88" t="str">
        <f>IF(D1&lt;&gt;"",VLOOKUP(D$1,Timetable,7,FALSE),"")</f>
        <v/>
      </c>
      <c r="E12" s="88" t="str">
        <f>IF(E1&lt;&gt;"",VLOOKUP(E$1,Timetable,7,FALSE),"")</f>
        <v/>
      </c>
      <c r="F12" s="88" t="str">
        <f>IF(F1&lt;&gt;"",VLOOKUP(F$1,Timetable,7,FALSE),"")</f>
        <v/>
      </c>
      <c r="G12" s="88" t="str">
        <f>IF(G1&lt;&gt;"",VLOOKUP(G$1,Timetable,7,FALSE),"")</f>
        <v/>
      </c>
      <c r="H12" s="88" t="str">
        <f>IF(H1&lt;&gt;"",VLOOKUP(H$1,Timetable,7,FALSE),"")</f>
        <v/>
      </c>
      <c r="I12" s="337"/>
      <c r="J12" s="88" t="str">
        <f>IF(J1&lt;&gt;"",VLOOKUP(J$1,Timetable,7,FALSE),"")</f>
        <v/>
      </c>
      <c r="K12" s="88" t="str">
        <f>IF(K1&lt;&gt;"",VLOOKUP(K$1,Timetable,7,FALSE),"")</f>
        <v/>
      </c>
      <c r="L12" s="88" t="str">
        <f>IF(L1&lt;&gt;"",VLOOKUP(L$1,Timetable,7,FALSE),"")</f>
        <v/>
      </c>
      <c r="M12" s="88" t="str">
        <f>IF(M1&lt;&gt;"",VLOOKUP(M$1,Timetable,7,FALSE),"")</f>
        <v/>
      </c>
      <c r="N12" s="88" t="str">
        <f>IF(N1&lt;&gt;"",VLOOKUP(N$1,Timetable,7,FALSE),"")</f>
        <v/>
      </c>
      <c r="O12" s="337"/>
      <c r="P12" s="88" t="str">
        <f>IF(P1&lt;&gt;"",VLOOKUP(P$1,Timetable,7,FALSE),"")</f>
        <v/>
      </c>
      <c r="Q12" s="88" t="str">
        <f>IF(Q1&lt;&gt;"",VLOOKUP(Q$1,Timetable,7,FALSE),"")</f>
        <v/>
      </c>
      <c r="R12" s="88" t="str">
        <f>IF(R1&lt;&gt;"",VLOOKUP(R$1,Timetable,7,FALSE),"")</f>
        <v/>
      </c>
      <c r="S12" s="88" t="str">
        <f>IF(S1&lt;&gt;"",VLOOKUP(S$1,Timetable,7,FALSE),"")</f>
        <v/>
      </c>
      <c r="T12" s="88" t="str">
        <f>IF(T1&lt;&gt;"",VLOOKUP(T$1,Timetable,7,FALSE),"")</f>
        <v/>
      </c>
      <c r="U12" s="337"/>
      <c r="V12" s="88" t="str">
        <f>IF(V1&lt;&gt;"",VLOOKUP(V$1,Timetable,7,FALSE),"")</f>
        <v/>
      </c>
      <c r="W12" s="88" t="str">
        <f>IF(W1&lt;&gt;"",VLOOKUP(W$1,Timetable,7,FALSE),"")</f>
        <v/>
      </c>
      <c r="X12" s="88" t="str">
        <f>IF(X1&lt;&gt;"",VLOOKUP(X$1,Timetable,7,FALSE),"")</f>
        <v/>
      </c>
      <c r="Y12" s="88" t="str">
        <f>IF(Y1&lt;&gt;"",VLOOKUP(Y$1,Timetable,7,FALSE),"")</f>
        <v/>
      </c>
      <c r="Z12" s="88" t="str">
        <f>IF(Z1&lt;&gt;"",VLOOKUP(Z$1,Timetable,7,FALSE),"")</f>
        <v/>
      </c>
      <c r="AA12" s="337"/>
      <c r="AB12" s="88" t="str">
        <f>IF(AB1&lt;&gt;"",VLOOKUP(AB$1,Timetable,7,FALSE),"")</f>
        <v/>
      </c>
      <c r="AC12" s="88" t="str">
        <f>IF(AC1&lt;&gt;"",VLOOKUP(AC$1,Timetable,7,FALSE),"")</f>
        <v/>
      </c>
      <c r="AD12" s="88" t="str">
        <f>IF(AD1&lt;&gt;"",VLOOKUP(AD$1,Timetable,7,FALSE),"")</f>
        <v/>
      </c>
      <c r="AE12" s="88" t="str">
        <f>IF(AE1&lt;&gt;"",VLOOKUP(AE$1,Timetable,7,FALSE),"")</f>
        <v/>
      </c>
      <c r="AF12" s="88" t="str">
        <f>IF(AF1&lt;&gt;"",VLOOKUP(AF$1,Timetable,7,FALSE),"")</f>
        <v/>
      </c>
      <c r="AG12" s="337"/>
      <c r="AH12" s="88" t="str">
        <f>IF(AH1&lt;&gt;"",VLOOKUP(AH$1,Timetable,7,FALSE),"")</f>
        <v/>
      </c>
      <c r="AI12" s="88" t="str">
        <f>IF(AI1&lt;&gt;"",VLOOKUP(AI$1,Timetable,7,FALSE),"")</f>
        <v/>
      </c>
      <c r="AJ12" s="88" t="str">
        <f>IF(AJ1&lt;&gt;"",VLOOKUP(AJ$1,Timetable,7,FALSE),"")</f>
        <v/>
      </c>
      <c r="AK12" s="88" t="str">
        <f>IF(AK1&lt;&gt;"",VLOOKUP(AK$1,Timetable,7,FALSE),"")</f>
        <v/>
      </c>
      <c r="AL12" s="88" t="str">
        <f>IF(AL1&lt;&gt;"",VLOOKUP(AL$1,Timetable,7,FALSE),"")</f>
        <v/>
      </c>
      <c r="AM12" s="337"/>
      <c r="AN12" s="88" t="str">
        <f>IF(AN1&lt;&gt;"",VLOOKUP(AN$1,Timetable,7,FALSE),"")</f>
        <v/>
      </c>
      <c r="AO12" s="88" t="str">
        <f>IF(AO1&lt;&gt;"",VLOOKUP(AO$1,Timetable,7,FALSE),"")</f>
        <v/>
      </c>
      <c r="AP12" s="88" t="str">
        <f>IF(AP1&lt;&gt;"",VLOOKUP(AP$1,Timetable,7,FALSE),"")</f>
        <v/>
      </c>
      <c r="AQ12" s="88" t="str">
        <f>IF(AQ1&lt;&gt;"",VLOOKUP(AQ$1,Timetable,7,FALSE),"")</f>
        <v/>
      </c>
      <c r="AR12" s="88" t="str">
        <f>IF(AR1&lt;&gt;"",VLOOKUP(AR$1,Timetable,7,FALSE),"")</f>
        <v/>
      </c>
    </row>
    <row r="13" spans="1:44" ht="80.099999999999994" customHeight="1" x14ac:dyDescent="0.2">
      <c r="A13" s="86"/>
      <c r="B13" s="341"/>
      <c r="C13" s="338"/>
      <c r="D13" s="90" t="str">
        <f ca="1">IF(AND(D12&lt;&gt;"Free",D12&lt;&gt;"",D$23&lt;&gt;""),(IF(OR(D12=D2,D12=D4,D12=D6,D12=D8,D12=D10),VLOOKUP(#REF!,INDIRECT(D$23),$B$15,FALSE),VLOOKUP(D$1,INDIRECT(D$23),$B$15,FALSE))),"")</f>
        <v/>
      </c>
      <c r="E13" s="90" t="str">
        <f ca="1">IF(AND(E12&lt;&gt;"Free",E12&lt;&gt;"",E$23&lt;&gt;""),(IF(OR(E12=E2,E12=E4,E12=E6,E12=E8,E12=E10),VLOOKUP(#REF!,INDIRECT(E$23),$B$15,FALSE),VLOOKUP(E$1,INDIRECT(E$23),$B$15,FALSE))),"")</f>
        <v/>
      </c>
      <c r="F13" s="90" t="str">
        <f ca="1">IF(AND(F12&lt;&gt;"Free",F12&lt;&gt;"",F$23&lt;&gt;""),(IF(OR(F12=F2,F12=F4,F12=F6,F12=F8,F12=F10),VLOOKUP(#REF!,INDIRECT(F$23),$B$15,FALSE),VLOOKUP(F$1,INDIRECT(F$23),$B$15,FALSE))),"")</f>
        <v/>
      </c>
      <c r="G13" s="90" t="str">
        <f ca="1">IF(AND(G12&lt;&gt;"Free",G12&lt;&gt;"",G$23&lt;&gt;""),(IF(OR(G12=G2,G12=G4,G12=G6,G12=G8,G12=G10),VLOOKUP(#REF!,INDIRECT(G$23),$B$15,FALSE),VLOOKUP(G$1,INDIRECT(G$23),$B$15,FALSE))),"")</f>
        <v/>
      </c>
      <c r="H13" s="90" t="str">
        <f ca="1">IF(AND(H12&lt;&gt;"Free",H12&lt;&gt;"",H$23&lt;&gt;""),(IF(OR(H12=H2,H12=H4,H12=H6,H12=H8,H12=H10),VLOOKUP(#REF!,INDIRECT(H$23),$B$15,FALSE),VLOOKUP(H$1,INDIRECT(H$23),$B$15,FALSE))),"")</f>
        <v/>
      </c>
      <c r="I13" s="338"/>
      <c r="J13" s="90" t="str">
        <f ca="1">IF(AND(J12&lt;&gt;"Free",J12&lt;&gt;"",J$23&lt;&gt;""),(IF(OR(J12=J2,J12=J4,J12=J6,J12=J8,J12=J10),VLOOKUP(#REF!,INDIRECT(J$23),$B$15,FALSE),VLOOKUP(J$1,INDIRECT(J$23),$B$15,FALSE))),"")</f>
        <v/>
      </c>
      <c r="K13" s="90" t="str">
        <f ca="1">IF(AND(K12&lt;&gt;"Free",K12&lt;&gt;"",K$23&lt;&gt;""),(IF(OR(K12=K2,K12=K4,K12=K6,K12=K8,K12=K10),VLOOKUP(#REF!,INDIRECT(K$23),$B$15,FALSE),VLOOKUP(K$1,INDIRECT(K$23),$B$15,FALSE))),"")</f>
        <v/>
      </c>
      <c r="L13" s="90" t="str">
        <f ca="1">IF(AND(L12&lt;&gt;"Free",L12&lt;&gt;"",L$23&lt;&gt;""),(IF(OR(L12=L2,L12=L4,L12=L6,L12=L8,L12=L10),VLOOKUP(#REF!,INDIRECT(L$23),$B$15,FALSE),VLOOKUP(L$1,INDIRECT(L$23),$B$15,FALSE))),"")</f>
        <v/>
      </c>
      <c r="M13" s="90" t="str">
        <f ca="1">IF(AND(M12&lt;&gt;"Free",M12&lt;&gt;"",M$23&lt;&gt;""),(IF(OR(M12=M2,M12=M4,M12=M6,M12=M8,M12=M10),VLOOKUP(#REF!,INDIRECT(M$23),$B$15,FALSE),VLOOKUP(M$1,INDIRECT(M$23),$B$15,FALSE))),"")</f>
        <v/>
      </c>
      <c r="N13" s="90" t="str">
        <f ca="1">IF(AND(N12&lt;&gt;"Free",N12&lt;&gt;"",N$23&lt;&gt;""),(IF(OR(N12=N2,N12=N4,N12=N6,N12=N8,N12=N10),VLOOKUP(#REF!,INDIRECT(N$23),$B$15,FALSE),VLOOKUP(N$1,INDIRECT(N$23),$B$15,FALSE))),"")</f>
        <v/>
      </c>
      <c r="O13" s="338"/>
      <c r="P13" s="90" t="str">
        <f ca="1">IF(AND(P12&lt;&gt;"Free",P12&lt;&gt;"",P$23&lt;&gt;""),(IF(OR(P12=P2,P12=P4,P12=P6,P12=P8,P12=P10),VLOOKUP(#REF!,INDIRECT(P$23),$B$15,FALSE),VLOOKUP(P$1,INDIRECT(P$23),$B$15,FALSE))),"")</f>
        <v/>
      </c>
      <c r="Q13" s="90" t="str">
        <f ca="1">IF(AND(Q12&lt;&gt;"Free",Q12&lt;&gt;"",Q$23&lt;&gt;""),(IF(OR(Q12=Q2,Q12=Q4,Q12=Q6,Q12=Q8,Q12=Q10),VLOOKUP(#REF!,INDIRECT(Q$23),$B$15,FALSE),VLOOKUP(Q$1,INDIRECT(Q$23),$B$15,FALSE))),"")</f>
        <v/>
      </c>
      <c r="R13" s="90" t="str">
        <f ca="1">IF(AND(R12&lt;&gt;"Free",R12&lt;&gt;"",R$23&lt;&gt;""),(IF(OR(R12=R2,R12=R4,R12=R6,R12=R8,R12=R10),VLOOKUP(#REF!,INDIRECT(R$23),$B$15,FALSE),VLOOKUP(R$1,INDIRECT(R$23),$B$15,FALSE))),"")</f>
        <v/>
      </c>
      <c r="S13" s="90" t="str">
        <f ca="1">IF(AND(S12&lt;&gt;"Free",S12&lt;&gt;"",S$23&lt;&gt;""),(IF(OR(S12=S2,S12=S4,S12=S6,S12=S8,S12=S10),VLOOKUP(#REF!,INDIRECT(S$23),$B$15,FALSE),VLOOKUP(S$1,INDIRECT(S$23),$B$15,FALSE))),"")</f>
        <v/>
      </c>
      <c r="T13" s="90" t="str">
        <f ca="1">IF(AND(T12&lt;&gt;"Free",T12&lt;&gt;"",T$23&lt;&gt;""),(IF(OR(T12=T2,T12=T4,T12=T6,T12=T8,T12=T10),VLOOKUP(#REF!,INDIRECT(T$23),$B$15,FALSE),VLOOKUP(T$1,INDIRECT(T$23),$B$15,FALSE))),"")</f>
        <v/>
      </c>
      <c r="U13" s="338"/>
      <c r="V13" s="90" t="str">
        <f ca="1">IF(AND(V12&lt;&gt;"Free",V12&lt;&gt;"",V$23&lt;&gt;""),(IF(OR(V12=V2,V12=V4,V12=V6,V12=V8,V12=V10),VLOOKUP(#REF!,INDIRECT(V$23),$B$15,FALSE),VLOOKUP(V$1,INDIRECT(V$23),$B$15,FALSE))),"")</f>
        <v/>
      </c>
      <c r="W13" s="90" t="str">
        <f ca="1">IF(AND(W12&lt;&gt;"Free",W12&lt;&gt;"",W$23&lt;&gt;""),(IF(OR(W12=W2,W12=W4,W12=W6,W12=W8,W12=W10),VLOOKUP(#REF!,INDIRECT(W$23),$B$15,FALSE),VLOOKUP(W$1,INDIRECT(W$23),$B$15,FALSE))),"")</f>
        <v/>
      </c>
      <c r="X13" s="90" t="str">
        <f ca="1">IF(AND(X12&lt;&gt;"Free",X12&lt;&gt;"",X$23&lt;&gt;""),(IF(OR(X12=X2,X12=X4,X12=X6,X12=X8,X12=X10),VLOOKUP(#REF!,INDIRECT(X$23),$B$15,FALSE),VLOOKUP(X$1,INDIRECT(X$23),$B$15,FALSE))),"")</f>
        <v/>
      </c>
      <c r="Y13" s="90" t="str">
        <f ca="1">IF(AND(Y12&lt;&gt;"Free",Y12&lt;&gt;"",Y$23&lt;&gt;""),(IF(OR(Y12=Y2,Y12=Y4,Y12=Y6,Y12=Y8,Y12=Y10),VLOOKUP(#REF!,INDIRECT(Y$23),$B$15,FALSE),VLOOKUP(Y$1,INDIRECT(Y$23),$B$15,FALSE))),"")</f>
        <v/>
      </c>
      <c r="Z13" s="90" t="str">
        <f ca="1">IF(AND(Z12&lt;&gt;"Free",Z12&lt;&gt;"",Z$23&lt;&gt;""),(IF(OR(Z12=Z2,Z12=Z4,Z12=Z6,Z12=Z8,Z12=Z10),VLOOKUP(#REF!,INDIRECT(Z$23),$B$15,FALSE),VLOOKUP(Z$1,INDIRECT(Z$23),$B$15,FALSE))),"")</f>
        <v/>
      </c>
      <c r="AA13" s="338"/>
      <c r="AB13" s="90" t="str">
        <f ca="1">IF(AND(AB12&lt;&gt;"Free",AB12&lt;&gt;"",AB$23&lt;&gt;""),(IF(OR(AB12=AB2,AB12=AB4,AB12=AB6,AB12=AB8,AB12=AB10),VLOOKUP(#REF!,INDIRECT(AB$23),$B$15,FALSE),VLOOKUP(AB$1,INDIRECT(AB$23),$B$15,FALSE))),"")</f>
        <v/>
      </c>
      <c r="AC13" s="90" t="str">
        <f ca="1">IF(AND(AC12&lt;&gt;"Free",AC12&lt;&gt;"",AC$23&lt;&gt;""),(IF(OR(AC12=AC2,AC12=AC4,AC12=AC6,AC12=AC8,AC12=AC10),VLOOKUP(#REF!,INDIRECT(AC$23),$B$15,FALSE),VLOOKUP(AC$1,INDIRECT(AC$23),$B$15,FALSE))),"")</f>
        <v/>
      </c>
      <c r="AD13" s="90" t="str">
        <f ca="1">IF(AND(AD12&lt;&gt;"Free",AD12&lt;&gt;"",AD$23&lt;&gt;""),(IF(OR(AD12=AD2,AD12=AD4,AD12=AD6,AD12=AD8,AD12=AD10),VLOOKUP(#REF!,INDIRECT(AD$23),$B$15,FALSE),VLOOKUP(AD$1,INDIRECT(AD$23),$B$15,FALSE))),"")</f>
        <v/>
      </c>
      <c r="AE13" s="90" t="str">
        <f ca="1">IF(AND(AE12&lt;&gt;"Free",AE12&lt;&gt;"",AE$23&lt;&gt;""),(IF(OR(AE12=AE2,AE12=AE4,AE12=AE6,AE12=AE8,AE12=AE10),VLOOKUP(#REF!,INDIRECT(AE$23),$B$15,FALSE),VLOOKUP(AE$1,INDIRECT(AE$23),$B$15,FALSE))),"")</f>
        <v/>
      </c>
      <c r="AF13" s="90" t="str">
        <f ca="1">IF(AND(AF12&lt;&gt;"Free",AF12&lt;&gt;"",AF$23&lt;&gt;""),(IF(OR(AF12=AF2,AF12=AF4,AF12=AF6,AF12=AF8,AF12=AF10),VLOOKUP(#REF!,INDIRECT(AF$23),$B$15,FALSE),VLOOKUP(AF$1,INDIRECT(AF$23),$B$15,FALSE))),"")</f>
        <v/>
      </c>
      <c r="AG13" s="338"/>
      <c r="AH13" s="90" t="str">
        <f ca="1">IF(AND(AH12&lt;&gt;"Free",AH12&lt;&gt;"",AH$23&lt;&gt;""),(IF(OR(AH12=AH2,AH12=AH4,AH12=AH6,AH12=AH8,AH12=AH10),VLOOKUP(#REF!,INDIRECT(AH$23),$B$15,FALSE),VLOOKUP(AH$1,INDIRECT(AH$23),$B$15,FALSE))),"")</f>
        <v/>
      </c>
      <c r="AI13" s="90" t="str">
        <f ca="1">IF(AND(AI12&lt;&gt;"Free",AI12&lt;&gt;"",AI$23&lt;&gt;""),(IF(OR(AI12=AI2,AI12=AI4,AI12=AI6,AI12=AI8,AI12=AI10),VLOOKUP(#REF!,INDIRECT(AI$23),$B$15,FALSE),VLOOKUP(AI$1,INDIRECT(AI$23),$B$15,FALSE))),"")</f>
        <v/>
      </c>
      <c r="AJ13" s="90" t="str">
        <f ca="1">IF(AND(AJ12&lt;&gt;"Free",AJ12&lt;&gt;"",AJ$23&lt;&gt;""),(IF(OR(AJ12=AJ2,AJ12=AJ4,AJ12=AJ6,AJ12=AJ8,AJ12=AJ10),VLOOKUP(#REF!,INDIRECT(AJ$23),$B$15,FALSE),VLOOKUP(AJ$1,INDIRECT(AJ$23),$B$15,FALSE))),"")</f>
        <v/>
      </c>
      <c r="AK13" s="90" t="str">
        <f ca="1">IF(AND(AK12&lt;&gt;"Free",AK12&lt;&gt;"",AK$23&lt;&gt;""),(IF(OR(AK12=AK2,AK12=AK4,AK12=AK6,AK12=AK8,AK12=AK10),VLOOKUP(#REF!,INDIRECT(AK$23),$B$15,FALSE),VLOOKUP(AK$1,INDIRECT(AK$23),$B$15,FALSE))),"")</f>
        <v/>
      </c>
      <c r="AL13" s="90" t="str">
        <f ca="1">IF(AND(AL12&lt;&gt;"Free",AL12&lt;&gt;"",AL$23&lt;&gt;""),(IF(OR(AL12=AL2,AL12=AL4,AL12=AL6,AL12=AL8,AL12=AL10),VLOOKUP(#REF!,INDIRECT(AL$23),$B$15,FALSE),VLOOKUP(AL$1,INDIRECT(AL$23),$B$15,FALSE))),"")</f>
        <v/>
      </c>
      <c r="AM13" s="338"/>
      <c r="AN13" s="90" t="str">
        <f ca="1">IF(AND(AN12&lt;&gt;"Free",AN12&lt;&gt;"",AN$23&lt;&gt;""),(IF(OR(AN12=AN2,AN12=AN4,AN12=AN6,AN12=AN8,AN12=AN10),VLOOKUP(#REF!,INDIRECT(AN$23),$B$15,FALSE),VLOOKUP(AN$1,INDIRECT(AN$23),$B$15,FALSE))),"")</f>
        <v/>
      </c>
      <c r="AO13" s="90" t="str">
        <f ca="1">IF(AND(AO12&lt;&gt;"Free",AO12&lt;&gt;"",AO$23&lt;&gt;""),(IF(OR(AO12=AO2,AO12=AO4,AO12=AO6,AO12=AO8,AO12=AO10),VLOOKUP(#REF!,INDIRECT(AO$23),$B$15,FALSE),VLOOKUP(AO$1,INDIRECT(AO$23),$B$15,FALSE))),"")</f>
        <v/>
      </c>
      <c r="AP13" s="90" t="str">
        <f ca="1">IF(AND(AP12&lt;&gt;"Free",AP12&lt;&gt;"",AP$23&lt;&gt;""),(IF(OR(AP12=AP2,AP12=AP4,AP12=AP6,AP12=AP8,AP12=AP10),VLOOKUP(#REF!,INDIRECT(AP$23),$B$15,FALSE),VLOOKUP(AP$1,INDIRECT(AP$23),$B$15,FALSE))),"")</f>
        <v/>
      </c>
      <c r="AQ13" s="90" t="str">
        <f ca="1">IF(AND(AQ12&lt;&gt;"Free",AQ12&lt;&gt;"",AQ$23&lt;&gt;""),(IF(OR(AQ12=AQ2,AQ12=AQ4,AQ12=AQ6,AQ12=AQ8,AQ12=AQ10),VLOOKUP(#REF!,INDIRECT(AQ$23),$B$15,FALSE),VLOOKUP(AQ$1,INDIRECT(AQ$23),$B$15,FALSE))),"")</f>
        <v/>
      </c>
      <c r="AR13" s="90" t="str">
        <f ca="1">IF(AND(AR12&lt;&gt;"Free",AR12&lt;&gt;"",AR$23&lt;&gt;""),(IF(OR(AR12=AR2,AR12=AR4,AR12=AR6,AR12=AR8,AR12=AR10),VLOOKUP(#REF!,INDIRECT(AR$23),$B$15,FALSE),VLOOKUP(AR$1,INDIRECT(AR$23),$B$15,FALSE))),"")</f>
        <v/>
      </c>
    </row>
    <row r="14" spans="1:44" ht="10.5" customHeight="1" x14ac:dyDescent="0.2"/>
    <row r="15" spans="1:44" ht="10.5" customHeight="1" x14ac:dyDescent="0.2">
      <c r="B15" s="63">
        <v>14</v>
      </c>
    </row>
    <row r="16" spans="1:44" ht="20.25" customHeight="1" x14ac:dyDescent="0.2">
      <c r="B16" s="30"/>
      <c r="C16" s="32"/>
      <c r="D16" s="32">
        <v>1</v>
      </c>
      <c r="E16" s="32">
        <v>2</v>
      </c>
      <c r="F16" s="32">
        <v>3</v>
      </c>
      <c r="G16" s="32">
        <v>4</v>
      </c>
      <c r="H16" s="32">
        <v>5</v>
      </c>
      <c r="I16" s="32"/>
      <c r="J16" s="32">
        <v>6</v>
      </c>
      <c r="K16" s="32">
        <v>7</v>
      </c>
      <c r="L16" s="32">
        <v>8</v>
      </c>
      <c r="M16" s="32">
        <v>9</v>
      </c>
      <c r="N16" s="32">
        <v>10</v>
      </c>
      <c r="O16" s="32"/>
      <c r="P16" s="32">
        <v>11</v>
      </c>
      <c r="Q16" s="32">
        <v>12</v>
      </c>
      <c r="R16" s="32">
        <v>13</v>
      </c>
      <c r="S16" s="32">
        <v>14</v>
      </c>
      <c r="T16" s="32">
        <v>15</v>
      </c>
      <c r="U16" s="32"/>
      <c r="V16" s="32">
        <v>16</v>
      </c>
      <c r="W16" s="32">
        <v>17</v>
      </c>
      <c r="X16" s="32">
        <v>18</v>
      </c>
      <c r="Y16" s="32">
        <v>19</v>
      </c>
      <c r="Z16" s="32">
        <v>20</v>
      </c>
      <c r="AA16" s="32"/>
      <c r="AB16" s="32">
        <v>21</v>
      </c>
      <c r="AC16" s="32">
        <v>22</v>
      </c>
      <c r="AD16" s="32">
        <v>23</v>
      </c>
      <c r="AE16" s="32">
        <v>24</v>
      </c>
      <c r="AF16" s="32">
        <v>25</v>
      </c>
      <c r="AG16" s="32"/>
      <c r="AH16" s="32">
        <v>26</v>
      </c>
      <c r="AI16" s="32">
        <v>27</v>
      </c>
      <c r="AJ16" s="32">
        <v>28</v>
      </c>
      <c r="AK16" s="32">
        <v>29</v>
      </c>
      <c r="AL16" s="32">
        <v>30</v>
      </c>
      <c r="AM16" s="32"/>
      <c r="AN16" s="32">
        <v>31</v>
      </c>
      <c r="AO16" s="32">
        <v>32</v>
      </c>
      <c r="AP16" s="32">
        <v>33</v>
      </c>
      <c r="AQ16" s="32">
        <v>34</v>
      </c>
      <c r="AR16" s="32">
        <v>35</v>
      </c>
    </row>
    <row r="17" spans="2:44" ht="30" customHeight="1" x14ac:dyDescent="0.2">
      <c r="B17" s="30"/>
    </row>
    <row r="18" spans="2:44" ht="30" customHeight="1" x14ac:dyDescent="0.2">
      <c r="C18" s="30">
        <v>1</v>
      </c>
      <c r="D18" s="30" t="str">
        <f>IF(AND(D2&lt;&gt;"",D2&lt;&gt;"Free"),VLOOKUP(D2,Class,2,FALSE),"")</f>
        <v>Class1</v>
      </c>
      <c r="E18" s="30" t="str">
        <f>IF(AND(E2&lt;&gt;"",E2&lt;&gt;"Free"),VLOOKUP(E2,Class,2,FALSE),"")</f>
        <v/>
      </c>
      <c r="F18" s="30" t="str">
        <f>IF(AND(F2&lt;&gt;"",F2&lt;&gt;"Free"),VLOOKUP(F2,Class,2,FALSE),"")</f>
        <v>Class2</v>
      </c>
      <c r="G18" s="30" t="str">
        <f>IF(AND(G2&lt;&gt;"",G2&lt;&gt;"Free"),VLOOKUP(G2,Class,2,FALSE),"")</f>
        <v>Class3</v>
      </c>
      <c r="H18" s="30" t="str">
        <f>IF(AND(H2&lt;&gt;"",H2&lt;&gt;"Free"),VLOOKUP(H2,Class,2,FALSE),"")</f>
        <v>Class2</v>
      </c>
      <c r="I18" s="30">
        <v>1</v>
      </c>
      <c r="J18" s="30" t="str">
        <f>IF(AND(J2&lt;&gt;"",J2&lt;&gt;"Free"),VLOOKUP(J2,Class,2,FALSE),"")</f>
        <v>Class4</v>
      </c>
      <c r="K18" s="30" t="str">
        <f>IF(AND(K2&lt;&gt;"",K2&lt;&gt;"Free"),VLOOKUP(K2,Class,2,FALSE),"")</f>
        <v>Class2</v>
      </c>
      <c r="L18" s="30" t="str">
        <f>IF(AND(L2&lt;&gt;"",L2&lt;&gt;"Free"),VLOOKUP(L2,Class,2,FALSE),"")</f>
        <v>Class5</v>
      </c>
      <c r="M18" s="30" t="str">
        <f>IF(AND(M2&lt;&gt;"",M2&lt;&gt;"Free"),VLOOKUP(M2,Class,2,FALSE),"")</f>
        <v>Class2</v>
      </c>
      <c r="N18" s="30" t="str">
        <f>IF(AND(N2&lt;&gt;"",N2&lt;&gt;"Free"),VLOOKUP(N2,Class,2,FALSE),"")</f>
        <v>Class6</v>
      </c>
      <c r="O18" s="30">
        <v>1</v>
      </c>
      <c r="P18" s="30" t="str">
        <f>IF(AND(P2&lt;&gt;"",P2&lt;&gt;"Free"),VLOOKUP(P2,Class,2,FALSE),"")</f>
        <v>Class1</v>
      </c>
      <c r="Q18" s="30" t="str">
        <f>IF(AND(Q2&lt;&gt;"",Q2&lt;&gt;"Free"),VLOOKUP(Q2,Class,2,FALSE),"")</f>
        <v/>
      </c>
      <c r="R18" s="30" t="str">
        <f>IF(AND(R2&lt;&gt;"",R2&lt;&gt;"Free"),VLOOKUP(R2,Class,2,FALSE),"")</f>
        <v>Class2</v>
      </c>
      <c r="S18" s="30" t="str">
        <f>IF(AND(S2&lt;&gt;"",S2&lt;&gt;"Free"),VLOOKUP(S2,Class,2,FALSE),"")</f>
        <v>Class3</v>
      </c>
      <c r="T18" s="30" t="str">
        <f>IF(AND(T2&lt;&gt;"",T2&lt;&gt;"Free"),VLOOKUP(T2,Class,2,FALSE),"")</f>
        <v>Class2</v>
      </c>
      <c r="U18" s="30">
        <v>1</v>
      </c>
      <c r="V18" s="30" t="str">
        <f>IF(AND(V2&lt;&gt;"",V2&lt;&gt;"Free"),VLOOKUP(V2,Class,2,FALSE),"")</f>
        <v>Class4</v>
      </c>
      <c r="W18" s="30" t="str">
        <f>IF(AND(W2&lt;&gt;"",W2&lt;&gt;"Free"),VLOOKUP(W2,Class,2,FALSE),"")</f>
        <v>Class2</v>
      </c>
      <c r="X18" s="30" t="str">
        <f>IF(AND(X2&lt;&gt;"",X2&lt;&gt;"Free"),VLOOKUP(X2,Class,2,FALSE),"")</f>
        <v>Class5</v>
      </c>
      <c r="Y18" s="30" t="str">
        <f>IF(AND(Y2&lt;&gt;"",Y2&lt;&gt;"Free"),VLOOKUP(Y2,Class,2,FALSE),"")</f>
        <v>Class2</v>
      </c>
      <c r="Z18" s="30" t="str">
        <f>IF(AND(Z2&lt;&gt;"",Z2&lt;&gt;"Free"),VLOOKUP(Z2,Class,2,FALSE),"")</f>
        <v>Class6</v>
      </c>
      <c r="AA18" s="30">
        <v>1</v>
      </c>
      <c r="AB18" s="30" t="str">
        <f>IF(AND(AB2&lt;&gt;"",AB2&lt;&gt;"Free"),VLOOKUP(AB2,Class,2,FALSE),"")</f>
        <v>Class1</v>
      </c>
      <c r="AC18" s="30" t="str">
        <f>IF(AND(AC2&lt;&gt;"",AC2&lt;&gt;"Free"),VLOOKUP(AC2,Class,2,FALSE),"")</f>
        <v/>
      </c>
      <c r="AD18" s="30" t="str">
        <f>IF(AND(AD2&lt;&gt;"",AD2&lt;&gt;"Free"),VLOOKUP(AD2,Class,2,FALSE),"")</f>
        <v>Class2</v>
      </c>
      <c r="AE18" s="30" t="str">
        <f>IF(AND(AE2&lt;&gt;"",AE2&lt;&gt;"Free"),VLOOKUP(AE2,Class,2,FALSE),"")</f>
        <v>Class3</v>
      </c>
      <c r="AF18" s="30" t="str">
        <f>IF(AND(AF2&lt;&gt;"",AF2&lt;&gt;"Free"),VLOOKUP(AF2,Class,2,FALSE),"")</f>
        <v>Class2</v>
      </c>
      <c r="AG18" s="30">
        <v>1</v>
      </c>
      <c r="AH18" s="30" t="str">
        <f>IF(AND(AH2&lt;&gt;"",AH2&lt;&gt;"Free"),VLOOKUP(AH2,Class,2,FALSE),"")</f>
        <v>Class4</v>
      </c>
      <c r="AI18" s="30" t="str">
        <f>IF(AND(AI2&lt;&gt;"",AI2&lt;&gt;"Free"),VLOOKUP(AI2,Class,2,FALSE),"")</f>
        <v>Class2</v>
      </c>
      <c r="AJ18" s="30" t="str">
        <f>IF(AND(AJ2&lt;&gt;"",AJ2&lt;&gt;"Free"),VLOOKUP(AJ2,Class,2,FALSE),"")</f>
        <v>Class5</v>
      </c>
      <c r="AK18" s="30" t="str">
        <f>IF(AND(AK2&lt;&gt;"",AK2&lt;&gt;"Free"),VLOOKUP(AK2,Class,2,FALSE),"")</f>
        <v>Class2</v>
      </c>
      <c r="AL18" s="30" t="str">
        <f>IF(AND(AL2&lt;&gt;"",AL2&lt;&gt;"Free"),VLOOKUP(AL2,Class,2,FALSE),"")</f>
        <v>Class6</v>
      </c>
      <c r="AM18" s="30">
        <v>1</v>
      </c>
      <c r="AN18" s="30" t="str">
        <f>IF(AND(AN2&lt;&gt;"",AN2&lt;&gt;"Free"),VLOOKUP(AN2,Class,2,FALSE),"")</f>
        <v>Class1</v>
      </c>
      <c r="AO18" s="30" t="str">
        <f>IF(AND(AO2&lt;&gt;"",AO2&lt;&gt;"Free"),VLOOKUP(AO2,Class,2,FALSE),"")</f>
        <v/>
      </c>
      <c r="AP18" s="30" t="str">
        <f>IF(AND(AP2&lt;&gt;"",AP2&lt;&gt;"Free"),VLOOKUP(AP2,Class,2,FALSE),"")</f>
        <v>Class2</v>
      </c>
      <c r="AQ18" s="30" t="str">
        <f>IF(AND(AQ2&lt;&gt;"",AQ2&lt;&gt;"Free"),VLOOKUP(AQ2,Class,2,FALSE),"")</f>
        <v>Class3</v>
      </c>
      <c r="AR18" s="30" t="str">
        <f>IF(AND(AR2&lt;&gt;"",AR2&lt;&gt;"Free"),VLOOKUP(AR2,Class,2,FALSE),"")</f>
        <v>Class2</v>
      </c>
    </row>
    <row r="19" spans="2:44" s="33" customFormat="1" ht="30" customHeight="1" x14ac:dyDescent="0.2">
      <c r="C19" s="30">
        <v>2</v>
      </c>
      <c r="D19" s="30" t="str">
        <f>IF(AND(D4&lt;&gt;"",D4&lt;&gt;"Free"),VLOOKUP(D4,Class,2,FALSE),"")</f>
        <v>Class6</v>
      </c>
      <c r="E19" s="30" t="str">
        <f>IF(AND(E4&lt;&gt;"",E4&lt;&gt;"Free"),VLOOKUP(E4,Class,2,FALSE),"")</f>
        <v>Class4</v>
      </c>
      <c r="F19" s="30" t="str">
        <f>IF(AND(F4&lt;&gt;"",F4&lt;&gt;"Free"),VLOOKUP(F4,Class,2,FALSE),"")</f>
        <v>Class5</v>
      </c>
      <c r="G19" s="30" t="str">
        <f>IF(AND(G4&lt;&gt;"",G4&lt;&gt;"Free"),VLOOKUP(G4,Class,2,FALSE),"")</f>
        <v>Class6</v>
      </c>
      <c r="H19" s="30" t="str">
        <f>IF(AND(H4&lt;&gt;"",H4&lt;&gt;"Free"),VLOOKUP(H4,Class,2,FALSE),"")</f>
        <v>Class3</v>
      </c>
      <c r="I19" s="30">
        <v>2</v>
      </c>
      <c r="J19" s="30" t="str">
        <f>IF(AND(J4&lt;&gt;"",J4&lt;&gt;"Free"),VLOOKUP(J4,Class,2,FALSE),"")</f>
        <v/>
      </c>
      <c r="K19" s="30" t="str">
        <f>IF(AND(K4&lt;&gt;"",K4&lt;&gt;"Free"),VLOOKUP(K4,Class,2,FALSE),"")</f>
        <v>Class1</v>
      </c>
      <c r="L19" s="30" t="str">
        <f>IF(AND(L4&lt;&gt;"",L4&lt;&gt;"Free"),VLOOKUP(L4,Class,2,FALSE),"")</f>
        <v/>
      </c>
      <c r="M19" s="30" t="str">
        <f>IF(AND(M4&lt;&gt;"",M4&lt;&gt;"Free"),VLOOKUP(M4,Class,2,FALSE),"")</f>
        <v>Class5</v>
      </c>
      <c r="N19" s="30" t="str">
        <f>IF(AND(N4&lt;&gt;"",N4&lt;&gt;"Free"),VLOOKUP(N4,Class,2,FALSE),"")</f>
        <v>Class1</v>
      </c>
      <c r="O19" s="30">
        <v>2</v>
      </c>
      <c r="P19" s="30" t="str">
        <f>IF(AND(P4&lt;&gt;"",P4&lt;&gt;"Free"),VLOOKUP(P4,Class,2,FALSE),"")</f>
        <v>Class6</v>
      </c>
      <c r="Q19" s="30" t="str">
        <f>IF(AND(Q4&lt;&gt;"",Q4&lt;&gt;"Free"),VLOOKUP(Q4,Class,2,FALSE),"")</f>
        <v>Class4</v>
      </c>
      <c r="R19" s="30" t="str">
        <f>IF(AND(R4&lt;&gt;"",R4&lt;&gt;"Free"),VLOOKUP(R4,Class,2,FALSE),"")</f>
        <v>Class5</v>
      </c>
      <c r="S19" s="30" t="str">
        <f>IF(AND(S4&lt;&gt;"",S4&lt;&gt;"Free"),VLOOKUP(S4,Class,2,FALSE),"")</f>
        <v>Class6</v>
      </c>
      <c r="T19" s="30" t="str">
        <f>IF(AND(T4&lt;&gt;"",T4&lt;&gt;"Free"),VLOOKUP(T4,Class,2,FALSE),"")</f>
        <v>Class3</v>
      </c>
      <c r="U19" s="30">
        <v>2</v>
      </c>
      <c r="V19" s="30" t="str">
        <f>IF(AND(V4&lt;&gt;"",V4&lt;&gt;"Free"),VLOOKUP(V4,Class,2,FALSE),"")</f>
        <v/>
      </c>
      <c r="W19" s="30" t="str">
        <f>IF(AND(W4&lt;&gt;"",W4&lt;&gt;"Free"),VLOOKUP(W4,Class,2,FALSE),"")</f>
        <v>Class1</v>
      </c>
      <c r="X19" s="30" t="str">
        <f>IF(AND(X4&lt;&gt;"",X4&lt;&gt;"Free"),VLOOKUP(X4,Class,2,FALSE),"")</f>
        <v/>
      </c>
      <c r="Y19" s="30" t="str">
        <f>IF(AND(Y4&lt;&gt;"",Y4&lt;&gt;"Free"),VLOOKUP(Y4,Class,2,FALSE),"")</f>
        <v>Class5</v>
      </c>
      <c r="Z19" s="30" t="str">
        <f>IF(AND(Z4&lt;&gt;"",Z4&lt;&gt;"Free"),VLOOKUP(Z4,Class,2,FALSE),"")</f>
        <v>Class1</v>
      </c>
      <c r="AA19" s="30">
        <v>2</v>
      </c>
      <c r="AB19" s="30" t="str">
        <f>IF(AND(AB4&lt;&gt;"",AB4&lt;&gt;"Free"),VLOOKUP(AB4,Class,2,FALSE),"")</f>
        <v>Class6</v>
      </c>
      <c r="AC19" s="30" t="str">
        <f>IF(AND(AC4&lt;&gt;"",AC4&lt;&gt;"Free"),VLOOKUP(AC4,Class,2,FALSE),"")</f>
        <v>Class4</v>
      </c>
      <c r="AD19" s="30" t="str">
        <f>IF(AND(AD4&lt;&gt;"",AD4&lt;&gt;"Free"),VLOOKUP(AD4,Class,2,FALSE),"")</f>
        <v>Class5</v>
      </c>
      <c r="AE19" s="30" t="str">
        <f>IF(AND(AE4&lt;&gt;"",AE4&lt;&gt;"Free"),VLOOKUP(AE4,Class,2,FALSE),"")</f>
        <v>Class6</v>
      </c>
      <c r="AF19" s="30" t="str">
        <f>IF(AND(AF4&lt;&gt;"",AF4&lt;&gt;"Free"),VLOOKUP(AF4,Class,2,FALSE),"")</f>
        <v>Class3</v>
      </c>
      <c r="AG19" s="30">
        <v>2</v>
      </c>
      <c r="AH19" s="30" t="str">
        <f>IF(AND(AH4&lt;&gt;"",AH4&lt;&gt;"Free"),VLOOKUP(AH4,Class,2,FALSE),"")</f>
        <v/>
      </c>
      <c r="AI19" s="30" t="str">
        <f>IF(AND(AI4&lt;&gt;"",AI4&lt;&gt;"Free"),VLOOKUP(AI4,Class,2,FALSE),"")</f>
        <v>Class1</v>
      </c>
      <c r="AJ19" s="30" t="str">
        <f>IF(AND(AJ4&lt;&gt;"",AJ4&lt;&gt;"Free"),VLOOKUP(AJ4,Class,2,FALSE),"")</f>
        <v/>
      </c>
      <c r="AK19" s="30" t="str">
        <f>IF(AND(AK4&lt;&gt;"",AK4&lt;&gt;"Free"),VLOOKUP(AK4,Class,2,FALSE),"")</f>
        <v>Class5</v>
      </c>
      <c r="AL19" s="30" t="str">
        <f>IF(AND(AL4&lt;&gt;"",AL4&lt;&gt;"Free"),VLOOKUP(AL4,Class,2,FALSE),"")</f>
        <v>Class1</v>
      </c>
      <c r="AM19" s="30">
        <v>2</v>
      </c>
      <c r="AN19" s="30" t="str">
        <f>IF(AND(AN4&lt;&gt;"",AN4&lt;&gt;"Free"),VLOOKUP(AN4,Class,2,FALSE),"")</f>
        <v>Class6</v>
      </c>
      <c r="AO19" s="30" t="str">
        <f>IF(AND(AO4&lt;&gt;"",AO4&lt;&gt;"Free"),VLOOKUP(AO4,Class,2,FALSE),"")</f>
        <v>Class4</v>
      </c>
      <c r="AP19" s="30" t="str">
        <f>IF(AND(AP4&lt;&gt;"",AP4&lt;&gt;"Free"),VLOOKUP(AP4,Class,2,FALSE),"")</f>
        <v>Class5</v>
      </c>
      <c r="AQ19" s="30" t="str">
        <f>IF(AND(AQ4&lt;&gt;"",AQ4&lt;&gt;"Free"),VLOOKUP(AQ4,Class,2,FALSE),"")</f>
        <v>Class6</v>
      </c>
      <c r="AR19" s="30" t="str">
        <f>IF(AND(AR4&lt;&gt;"",AR4&lt;&gt;"Free"),VLOOKUP(AR4,Class,2,FALSE),"")</f>
        <v>Class3</v>
      </c>
    </row>
    <row r="20" spans="2:44" ht="30" customHeight="1" x14ac:dyDescent="0.2">
      <c r="C20" s="30">
        <v>3</v>
      </c>
      <c r="D20" s="30" t="str">
        <f>IF(AND(D6&lt;&gt;"",D6&lt;&gt;"Free"),VLOOKUP(D6,Class,2,FALSE),"")</f>
        <v>Class3</v>
      </c>
      <c r="E20" s="30" t="str">
        <f>IF(AND(E6&lt;&gt;"",E6&lt;&gt;"Free"),VLOOKUP(E6,Class,2,FALSE),"")</f>
        <v>Class7</v>
      </c>
      <c r="F20" s="30" t="str">
        <f>IF(AND(F6&lt;&gt;"",F6&lt;&gt;"Free"),VLOOKUP(F6,Class,2,FALSE),"")</f>
        <v/>
      </c>
      <c r="G20" s="30" t="str">
        <f>IF(AND(G6&lt;&gt;"",G6&lt;&gt;"Free"),VLOOKUP(G6,Class,2,FALSE),"")</f>
        <v>Class7</v>
      </c>
      <c r="H20" s="30" t="str">
        <f>IF(AND(H6&lt;&gt;"",H6&lt;&gt;"Free"),VLOOKUP(H6,Class,2,FALSE),"")</f>
        <v>Class1</v>
      </c>
      <c r="I20" s="30">
        <v>3</v>
      </c>
      <c r="J20" s="30" t="str">
        <f>IF(AND(J6&lt;&gt;"",J6&lt;&gt;"Free"),VLOOKUP(J6,Class,2,FALSE),"")</f>
        <v>Class5</v>
      </c>
      <c r="K20" s="30" t="str">
        <f>IF(AND(K6&lt;&gt;"",K6&lt;&gt;"Free"),VLOOKUP(K6,Class,2,FALSE),"")</f>
        <v/>
      </c>
      <c r="L20" s="30" t="str">
        <f>IF(AND(L6&lt;&gt;"",L6&lt;&gt;"Free"),VLOOKUP(L6,Class,2,FALSE),"")</f>
        <v>Class3</v>
      </c>
      <c r="M20" s="30" t="str">
        <f>IF(AND(M6&lt;&gt;"",M6&lt;&gt;"Free"),VLOOKUP(M6,Class,2,FALSE),"")</f>
        <v>Class6</v>
      </c>
      <c r="N20" s="30" t="str">
        <f>IF(AND(N6&lt;&gt;"",N6&lt;&gt;"Free"),VLOOKUP(N6,Class,2,FALSE),"")</f>
        <v>Class4</v>
      </c>
      <c r="O20" s="30">
        <v>3</v>
      </c>
      <c r="P20" s="30" t="str">
        <f>IF(AND(P6&lt;&gt;"",P6&lt;&gt;"Free"),VLOOKUP(P6,Class,2,FALSE),"")</f>
        <v>Class3</v>
      </c>
      <c r="Q20" s="30" t="str">
        <f>IF(AND(Q6&lt;&gt;"",Q6&lt;&gt;"Free"),VLOOKUP(Q6,Class,2,FALSE),"")</f>
        <v>Class7</v>
      </c>
      <c r="R20" s="30" t="str">
        <f>IF(AND(R6&lt;&gt;"",R6&lt;&gt;"Free"),VLOOKUP(R6,Class,2,FALSE),"")</f>
        <v/>
      </c>
      <c r="S20" s="30" t="str">
        <f>IF(AND(S6&lt;&gt;"",S6&lt;&gt;"Free"),VLOOKUP(S6,Class,2,FALSE),"")</f>
        <v>Class7</v>
      </c>
      <c r="T20" s="30" t="str">
        <f>IF(AND(T6&lt;&gt;"",T6&lt;&gt;"Free"),VLOOKUP(T6,Class,2,FALSE),"")</f>
        <v>Class1</v>
      </c>
      <c r="U20" s="30">
        <v>3</v>
      </c>
      <c r="V20" s="30" t="str">
        <f>IF(AND(V6&lt;&gt;"",V6&lt;&gt;"Free"),VLOOKUP(V6,Class,2,FALSE),"")</f>
        <v>Class5</v>
      </c>
      <c r="W20" s="30" t="str">
        <f>IF(AND(W6&lt;&gt;"",W6&lt;&gt;"Free"),VLOOKUP(W6,Class,2,FALSE),"")</f>
        <v/>
      </c>
      <c r="X20" s="30" t="str">
        <f>IF(AND(X6&lt;&gt;"",X6&lt;&gt;"Free"),VLOOKUP(X6,Class,2,FALSE),"")</f>
        <v>Class3</v>
      </c>
      <c r="Y20" s="30" t="str">
        <f>IF(AND(Y6&lt;&gt;"",Y6&lt;&gt;"Free"),VLOOKUP(Y6,Class,2,FALSE),"")</f>
        <v>Class6</v>
      </c>
      <c r="Z20" s="30" t="str">
        <f>IF(AND(Z6&lt;&gt;"",Z6&lt;&gt;"Free"),VLOOKUP(Z6,Class,2,FALSE),"")</f>
        <v>Class4</v>
      </c>
      <c r="AA20" s="30">
        <v>3</v>
      </c>
      <c r="AB20" s="30" t="str">
        <f>IF(AND(AB6&lt;&gt;"",AB6&lt;&gt;"Free"),VLOOKUP(AB6,Class,2,FALSE),"")</f>
        <v>Class3</v>
      </c>
      <c r="AC20" s="30" t="str">
        <f>IF(AND(AC6&lt;&gt;"",AC6&lt;&gt;"Free"),VLOOKUP(AC6,Class,2,FALSE),"")</f>
        <v>Class7</v>
      </c>
      <c r="AD20" s="30" t="str">
        <f>IF(AND(AD6&lt;&gt;"",AD6&lt;&gt;"Free"),VLOOKUP(AD6,Class,2,FALSE),"")</f>
        <v/>
      </c>
      <c r="AE20" s="30" t="str">
        <f>IF(AND(AE6&lt;&gt;"",AE6&lt;&gt;"Free"),VLOOKUP(AE6,Class,2,FALSE),"")</f>
        <v>Class7</v>
      </c>
      <c r="AF20" s="30" t="str">
        <f>IF(AND(AF6&lt;&gt;"",AF6&lt;&gt;"Free"),VLOOKUP(AF6,Class,2,FALSE),"")</f>
        <v>Class1</v>
      </c>
      <c r="AG20" s="30">
        <v>3</v>
      </c>
      <c r="AH20" s="30" t="str">
        <f>IF(AND(AH6&lt;&gt;"",AH6&lt;&gt;"Free"),VLOOKUP(AH6,Class,2,FALSE),"")</f>
        <v>Class5</v>
      </c>
      <c r="AI20" s="30" t="str">
        <f>IF(AND(AI6&lt;&gt;"",AI6&lt;&gt;"Free"),VLOOKUP(AI6,Class,2,FALSE),"")</f>
        <v/>
      </c>
      <c r="AJ20" s="30" t="str">
        <f>IF(AND(AJ6&lt;&gt;"",AJ6&lt;&gt;"Free"),VLOOKUP(AJ6,Class,2,FALSE),"")</f>
        <v>Class3</v>
      </c>
      <c r="AK20" s="30" t="str">
        <f>IF(AND(AK6&lt;&gt;"",AK6&lt;&gt;"Free"),VLOOKUP(AK6,Class,2,FALSE),"")</f>
        <v>Class6</v>
      </c>
      <c r="AL20" s="30" t="str">
        <f>IF(AND(AL6&lt;&gt;"",AL6&lt;&gt;"Free"),VLOOKUP(AL6,Class,2,FALSE),"")</f>
        <v>Class4</v>
      </c>
      <c r="AM20" s="30">
        <v>3</v>
      </c>
      <c r="AN20" s="30" t="str">
        <f>IF(AND(AN6&lt;&gt;"",AN6&lt;&gt;"Free"),VLOOKUP(AN6,Class,2,FALSE),"")</f>
        <v>Class3</v>
      </c>
      <c r="AO20" s="30" t="str">
        <f>IF(AND(AO6&lt;&gt;"",AO6&lt;&gt;"Free"),VLOOKUP(AO6,Class,2,FALSE),"")</f>
        <v>Class7</v>
      </c>
      <c r="AP20" s="30" t="str">
        <f>IF(AND(AP6&lt;&gt;"",AP6&lt;&gt;"Free"),VLOOKUP(AP6,Class,2,FALSE),"")</f>
        <v/>
      </c>
      <c r="AQ20" s="30" t="str">
        <f>IF(AND(AQ6&lt;&gt;"",AQ6&lt;&gt;"Free"),VLOOKUP(AQ6,Class,2,FALSE),"")</f>
        <v>Class7</v>
      </c>
      <c r="AR20" s="30" t="str">
        <f>IF(AND(AR6&lt;&gt;"",AR6&lt;&gt;"Free"),VLOOKUP(AR6,Class,2,FALSE),"")</f>
        <v>Class1</v>
      </c>
    </row>
    <row r="21" spans="2:44" ht="30" customHeight="1" x14ac:dyDescent="0.2">
      <c r="C21" s="30">
        <v>4</v>
      </c>
      <c r="D21" s="30" t="str">
        <f>IF(AND(D8&lt;&gt;"",D8&lt;&gt;"Free"),VLOOKUP(D8,Class,2,FALSE),"")</f>
        <v>Class5</v>
      </c>
      <c r="E21" s="30" t="str">
        <f>IF(AND(E8&lt;&gt;"",E8&lt;&gt;"Free"),VLOOKUP(E8,Class,2,FALSE),"")</f>
        <v>Class6</v>
      </c>
      <c r="F21" s="30" t="str">
        <f>IF(AND(F8&lt;&gt;"",F8&lt;&gt;"Free"),VLOOKUP(F8,Class,2,FALSE),"")</f>
        <v>Class4</v>
      </c>
      <c r="G21" s="30" t="str">
        <f>IF(AND(G8&lt;&gt;"",G8&lt;&gt;"Free"),VLOOKUP(G8,Class,2,FALSE),"")</f>
        <v>Class2</v>
      </c>
      <c r="H21" s="30" t="str">
        <f>IF(AND(H8&lt;&gt;"",H8&lt;&gt;"Free"),VLOOKUP(H8,Class,2,FALSE),"")</f>
        <v>Class5</v>
      </c>
      <c r="I21" s="30">
        <v>4</v>
      </c>
      <c r="J21" s="30" t="str">
        <f>IF(AND(J8&lt;&gt;"",J8&lt;&gt;"Free"),VLOOKUP(J8,Class,2,FALSE),"")</f>
        <v>Class6</v>
      </c>
      <c r="K21" s="30" t="str">
        <f>IF(AND(K8&lt;&gt;"",K8&lt;&gt;"Free"),VLOOKUP(K8,Class,2,FALSE),"")</f>
        <v/>
      </c>
      <c r="L21" s="30" t="str">
        <f>IF(AND(L8&lt;&gt;"",L8&lt;&gt;"Free"),VLOOKUP(L8,Class,2,FALSE),"")</f>
        <v>Class6</v>
      </c>
      <c r="M21" s="30" t="str">
        <f>IF(AND(M8&lt;&gt;"",M8&lt;&gt;"Free"),VLOOKUP(M8,Class,2,FALSE),"")</f>
        <v/>
      </c>
      <c r="N21" s="30" t="str">
        <f>IF(AND(N8&lt;&gt;"",N8&lt;&gt;"Free"),VLOOKUP(N8,Class,2,FALSE),"")</f>
        <v/>
      </c>
      <c r="O21" s="30">
        <v>4</v>
      </c>
      <c r="P21" s="30" t="str">
        <f>IF(AND(P8&lt;&gt;"",P8&lt;&gt;"Free"),VLOOKUP(P8,Class,2,FALSE),"")</f>
        <v>Class5</v>
      </c>
      <c r="Q21" s="30" t="str">
        <f>IF(AND(Q8&lt;&gt;"",Q8&lt;&gt;"Free"),VLOOKUP(Q8,Class,2,FALSE),"")</f>
        <v>Class6</v>
      </c>
      <c r="R21" s="30" t="str">
        <f>IF(AND(R8&lt;&gt;"",R8&lt;&gt;"Free"),VLOOKUP(R8,Class,2,FALSE),"")</f>
        <v>Class4</v>
      </c>
      <c r="S21" s="30" t="str">
        <f>IF(AND(S8&lt;&gt;"",S8&lt;&gt;"Free"),VLOOKUP(S8,Class,2,FALSE),"")</f>
        <v>Class2</v>
      </c>
      <c r="T21" s="30" t="str">
        <f>IF(AND(T8&lt;&gt;"",T8&lt;&gt;"Free"),VLOOKUP(T8,Class,2,FALSE),"")</f>
        <v>Class5</v>
      </c>
      <c r="U21" s="30">
        <v>4</v>
      </c>
      <c r="V21" s="30" t="str">
        <f>IF(AND(V8&lt;&gt;"",V8&lt;&gt;"Free"),VLOOKUP(V8,Class,2,FALSE),"")</f>
        <v>Class6</v>
      </c>
      <c r="W21" s="30" t="str">
        <f>IF(AND(W8&lt;&gt;"",W8&lt;&gt;"Free"),VLOOKUP(W8,Class,2,FALSE),"")</f>
        <v/>
      </c>
      <c r="X21" s="30" t="str">
        <f>IF(AND(X8&lt;&gt;"",X8&lt;&gt;"Free"),VLOOKUP(X8,Class,2,FALSE),"")</f>
        <v>Class6</v>
      </c>
      <c r="Y21" s="30" t="str">
        <f>IF(AND(Y8&lt;&gt;"",Y8&lt;&gt;"Free"),VLOOKUP(Y8,Class,2,FALSE),"")</f>
        <v/>
      </c>
      <c r="Z21" s="30" t="str">
        <f>IF(AND(Z8&lt;&gt;"",Z8&lt;&gt;"Free"),VLOOKUP(Z8,Class,2,FALSE),"")</f>
        <v/>
      </c>
      <c r="AA21" s="30">
        <v>4</v>
      </c>
      <c r="AB21" s="30" t="str">
        <f>IF(AND(AB8&lt;&gt;"",AB8&lt;&gt;"Free"),VLOOKUP(AB8,Class,2,FALSE),"")</f>
        <v>Class5</v>
      </c>
      <c r="AC21" s="30" t="str">
        <f>IF(AND(AC8&lt;&gt;"",AC8&lt;&gt;"Free"),VLOOKUP(AC8,Class,2,FALSE),"")</f>
        <v>Class6</v>
      </c>
      <c r="AD21" s="30" t="str">
        <f>IF(AND(AD8&lt;&gt;"",AD8&lt;&gt;"Free"),VLOOKUP(AD8,Class,2,FALSE),"")</f>
        <v>Class4</v>
      </c>
      <c r="AE21" s="30" t="str">
        <f>IF(AND(AE8&lt;&gt;"",AE8&lt;&gt;"Free"),VLOOKUP(AE8,Class,2,FALSE),"")</f>
        <v>Class2</v>
      </c>
      <c r="AF21" s="30" t="str">
        <f>IF(AND(AF8&lt;&gt;"",AF8&lt;&gt;"Free"),VLOOKUP(AF8,Class,2,FALSE),"")</f>
        <v>Class5</v>
      </c>
      <c r="AG21" s="30">
        <v>4</v>
      </c>
      <c r="AH21" s="30" t="str">
        <f>IF(AND(AH8&lt;&gt;"",AH8&lt;&gt;"Free"),VLOOKUP(AH8,Class,2,FALSE),"")</f>
        <v>Class6</v>
      </c>
      <c r="AI21" s="30" t="str">
        <f>IF(AND(AI8&lt;&gt;"",AI8&lt;&gt;"Free"),VLOOKUP(AI8,Class,2,FALSE),"")</f>
        <v/>
      </c>
      <c r="AJ21" s="30" t="str">
        <f>IF(AND(AJ8&lt;&gt;"",AJ8&lt;&gt;"Free"),VLOOKUP(AJ8,Class,2,FALSE),"")</f>
        <v>Class6</v>
      </c>
      <c r="AK21" s="30" t="str">
        <f>IF(AND(AK8&lt;&gt;"",AK8&lt;&gt;"Free"),VLOOKUP(AK8,Class,2,FALSE),"")</f>
        <v/>
      </c>
      <c r="AL21" s="30" t="str">
        <f>IF(AND(AL8&lt;&gt;"",AL8&lt;&gt;"Free"),VLOOKUP(AL8,Class,2,FALSE),"")</f>
        <v/>
      </c>
      <c r="AM21" s="30">
        <v>4</v>
      </c>
      <c r="AN21" s="30" t="str">
        <f>IF(AND(AN8&lt;&gt;"",AN8&lt;&gt;"Free"),VLOOKUP(AN8,Class,2,FALSE),"")</f>
        <v>Class5</v>
      </c>
      <c r="AO21" s="30" t="str">
        <f>IF(AND(AO8&lt;&gt;"",AO8&lt;&gt;"Free"),VLOOKUP(AO8,Class,2,FALSE),"")</f>
        <v>Class6</v>
      </c>
      <c r="AP21" s="30" t="str">
        <f>IF(AND(AP8&lt;&gt;"",AP8&lt;&gt;"Free"),VLOOKUP(AP8,Class,2,FALSE),"")</f>
        <v>Class4</v>
      </c>
      <c r="AQ21" s="30" t="str">
        <f>IF(AND(AQ8&lt;&gt;"",AQ8&lt;&gt;"Free"),VLOOKUP(AQ8,Class,2,FALSE),"")</f>
        <v>Class2</v>
      </c>
      <c r="AR21" s="30" t="str">
        <f>IF(AND(AR8&lt;&gt;"",AR8&lt;&gt;"Free"),VLOOKUP(AR8,Class,2,FALSE),"")</f>
        <v>Class5</v>
      </c>
    </row>
    <row r="22" spans="2:44" ht="30" customHeight="1" x14ac:dyDescent="0.2">
      <c r="C22" s="30">
        <v>5</v>
      </c>
      <c r="D22" s="30" t="str">
        <f>IF(AND(D10&lt;&gt;"",D10&lt;&gt;"Free"),VLOOKUP(D10,Class,2,FALSE),"")</f>
        <v>Class2</v>
      </c>
      <c r="E22" s="30" t="str">
        <f>IF(AND(E10&lt;&gt;"",E10&lt;&gt;"Free"),VLOOKUP(E10,Class,2,FALSE),"")</f>
        <v>Class1</v>
      </c>
      <c r="F22" s="30" t="str">
        <f>IF(AND(F10&lt;&gt;"",F10&lt;&gt;"Free"),VLOOKUP(F10,Class,2,FALSE),"")</f>
        <v/>
      </c>
      <c r="G22" s="30" t="str">
        <f>IF(AND(G10&lt;&gt;"",G10&lt;&gt;"Free"),VLOOKUP(G10,Class,2,FALSE),"")</f>
        <v>Class4</v>
      </c>
      <c r="H22" s="30" t="str">
        <f>IF(AND(H10&lt;&gt;"",H10&lt;&gt;"Free"),VLOOKUP(H10,Class,2,FALSE),"")</f>
        <v/>
      </c>
      <c r="I22" s="30">
        <v>5</v>
      </c>
      <c r="J22" s="30" t="str">
        <f>IF(AND(J10&lt;&gt;"",J10&lt;&gt;"Free"),VLOOKUP(J10,Class,2,FALSE),"")</f>
        <v>Class1</v>
      </c>
      <c r="K22" s="30" t="str">
        <f>IF(AND(K10&lt;&gt;"",K10&lt;&gt;"Free"),VLOOKUP(K10,Class,2,FALSE),"")</f>
        <v>Class3</v>
      </c>
      <c r="L22" s="30" t="str">
        <f>IF(AND(L10&lt;&gt;"",L10&lt;&gt;"Free"),VLOOKUP(L10,Class,2,FALSE),"")</f>
        <v>Class2</v>
      </c>
      <c r="M22" s="30" t="str">
        <f>IF(AND(M10&lt;&gt;"",M10&lt;&gt;"Free"),VLOOKUP(M10,Class,2,FALSE),"")</f>
        <v>Class7</v>
      </c>
      <c r="N22" s="30" t="str">
        <f>IF(AND(N10&lt;&gt;"",N10&lt;&gt;"Free"),VLOOKUP(N10,Class,2,FALSE),"")</f>
        <v>Class2</v>
      </c>
      <c r="O22" s="30">
        <v>5</v>
      </c>
      <c r="P22" s="30" t="str">
        <f>IF(AND(P10&lt;&gt;"",P10&lt;&gt;"Free"),VLOOKUP(P10,Class,2,FALSE),"")</f>
        <v>Class2</v>
      </c>
      <c r="Q22" s="30" t="str">
        <f>IF(AND(Q10&lt;&gt;"",Q10&lt;&gt;"Free"),VLOOKUP(Q10,Class,2,FALSE),"")</f>
        <v>Class1</v>
      </c>
      <c r="R22" s="30" t="str">
        <f>IF(AND(R10&lt;&gt;"",R10&lt;&gt;"Free"),VLOOKUP(R10,Class,2,FALSE),"")</f>
        <v/>
      </c>
      <c r="S22" s="30" t="str">
        <f>IF(AND(S10&lt;&gt;"",S10&lt;&gt;"Free"),VLOOKUP(S10,Class,2,FALSE),"")</f>
        <v>Class4</v>
      </c>
      <c r="T22" s="30" t="str">
        <f>IF(AND(T10&lt;&gt;"",T10&lt;&gt;"Free"),VLOOKUP(T10,Class,2,FALSE),"")</f>
        <v/>
      </c>
      <c r="U22" s="30">
        <v>5</v>
      </c>
      <c r="V22" s="30" t="str">
        <f>IF(AND(V10&lt;&gt;"",V10&lt;&gt;"Free"),VLOOKUP(V10,Class,2,FALSE),"")</f>
        <v>Class1</v>
      </c>
      <c r="W22" s="30" t="str">
        <f>IF(AND(W10&lt;&gt;"",W10&lt;&gt;"Free"),VLOOKUP(W10,Class,2,FALSE),"")</f>
        <v>Class3</v>
      </c>
      <c r="X22" s="30" t="str">
        <f>IF(AND(X10&lt;&gt;"",X10&lt;&gt;"Free"),VLOOKUP(X10,Class,2,FALSE),"")</f>
        <v>Class2</v>
      </c>
      <c r="Y22" s="30" t="str">
        <f>IF(AND(Y10&lt;&gt;"",Y10&lt;&gt;"Free"),VLOOKUP(Y10,Class,2,FALSE),"")</f>
        <v>Class7</v>
      </c>
      <c r="Z22" s="30" t="str">
        <f>IF(AND(Z10&lt;&gt;"",Z10&lt;&gt;"Free"),VLOOKUP(Z10,Class,2,FALSE),"")</f>
        <v>Class2</v>
      </c>
      <c r="AA22" s="30">
        <v>5</v>
      </c>
      <c r="AB22" s="30" t="str">
        <f>IF(AND(AB10&lt;&gt;"",AB10&lt;&gt;"Free"),VLOOKUP(AB10,Class,2,FALSE),"")</f>
        <v>Class2</v>
      </c>
      <c r="AC22" s="30" t="str">
        <f>IF(AND(AC10&lt;&gt;"",AC10&lt;&gt;"Free"),VLOOKUP(AC10,Class,2,FALSE),"")</f>
        <v>Class1</v>
      </c>
      <c r="AD22" s="30" t="str">
        <f>IF(AND(AD10&lt;&gt;"",AD10&lt;&gt;"Free"),VLOOKUP(AD10,Class,2,FALSE),"")</f>
        <v/>
      </c>
      <c r="AE22" s="30" t="str">
        <f>IF(AND(AE10&lt;&gt;"",AE10&lt;&gt;"Free"),VLOOKUP(AE10,Class,2,FALSE),"")</f>
        <v>Class4</v>
      </c>
      <c r="AF22" s="30" t="str">
        <f>IF(AND(AF10&lt;&gt;"",AF10&lt;&gt;"Free"),VLOOKUP(AF10,Class,2,FALSE),"")</f>
        <v/>
      </c>
      <c r="AG22" s="30">
        <v>5</v>
      </c>
      <c r="AH22" s="30" t="str">
        <f>IF(AND(AH10&lt;&gt;"",AH10&lt;&gt;"Free"),VLOOKUP(AH10,Class,2,FALSE),"")</f>
        <v>Class1</v>
      </c>
      <c r="AI22" s="30" t="str">
        <f>IF(AND(AI10&lt;&gt;"",AI10&lt;&gt;"Free"),VLOOKUP(AI10,Class,2,FALSE),"")</f>
        <v>Class3</v>
      </c>
      <c r="AJ22" s="30" t="str">
        <f>IF(AND(AJ10&lt;&gt;"",AJ10&lt;&gt;"Free"),VLOOKUP(AJ10,Class,2,FALSE),"")</f>
        <v>Class2</v>
      </c>
      <c r="AK22" s="30" t="str">
        <f>IF(AND(AK10&lt;&gt;"",AK10&lt;&gt;"Free"),VLOOKUP(AK10,Class,2,FALSE),"")</f>
        <v>Class7</v>
      </c>
      <c r="AL22" s="30" t="str">
        <f>IF(AND(AL10&lt;&gt;"",AL10&lt;&gt;"Free"),VLOOKUP(AL10,Class,2,FALSE),"")</f>
        <v>Class2</v>
      </c>
      <c r="AM22" s="30">
        <v>5</v>
      </c>
      <c r="AN22" s="30" t="str">
        <f>IF(AND(AN10&lt;&gt;"",AN10&lt;&gt;"Free"),VLOOKUP(AN10,Class,2,FALSE),"")</f>
        <v>Class2</v>
      </c>
      <c r="AO22" s="30" t="str">
        <f>IF(AND(AO10&lt;&gt;"",AO10&lt;&gt;"Free"),VLOOKUP(AO10,Class,2,FALSE),"")</f>
        <v>Class1</v>
      </c>
      <c r="AP22" s="30" t="str">
        <f>IF(AND(AP10&lt;&gt;"",AP10&lt;&gt;"Free"),VLOOKUP(AP10,Class,2,FALSE),"")</f>
        <v/>
      </c>
      <c r="AQ22" s="30" t="str">
        <f>IF(AND(AQ10&lt;&gt;"",AQ10&lt;&gt;"Free"),VLOOKUP(AQ10,Class,2,FALSE),"")</f>
        <v>Class4</v>
      </c>
      <c r="AR22" s="30" t="str">
        <f>IF(AND(AR10&lt;&gt;"",AR10&lt;&gt;"Free"),VLOOKUP(AR10,Class,2,FALSE),"")</f>
        <v/>
      </c>
    </row>
    <row r="23" spans="2:44" ht="30" customHeight="1" x14ac:dyDescent="0.2">
      <c r="C23" s="30">
        <v>6</v>
      </c>
      <c r="D23" s="30" t="str">
        <f>IF(AND(D12&lt;&gt;"",D12&lt;&gt;"Free"),VLOOKUP(D12,Class,2,FALSE),"")</f>
        <v/>
      </c>
      <c r="E23" s="30" t="str">
        <f>IF(AND(E12&lt;&gt;"",E12&lt;&gt;"Free"),VLOOKUP(E12,Class,2,FALSE),"")</f>
        <v/>
      </c>
      <c r="F23" s="30" t="str">
        <f>IF(AND(F12&lt;&gt;"",F12&lt;&gt;"Free"),VLOOKUP(F12,Class,2,FALSE),"")</f>
        <v/>
      </c>
      <c r="G23" s="30" t="str">
        <f>IF(AND(G12&lt;&gt;"",G12&lt;&gt;"Free"),VLOOKUP(G12,Class,2,FALSE),"")</f>
        <v/>
      </c>
      <c r="H23" s="30" t="str">
        <f>IF(AND(H12&lt;&gt;"",H12&lt;&gt;"Free"),VLOOKUP(H12,Class,2,FALSE),"")</f>
        <v/>
      </c>
      <c r="I23" s="30">
        <v>6</v>
      </c>
      <c r="J23" s="30" t="str">
        <f>IF(AND(J12&lt;&gt;"",J12&lt;&gt;"Free"),VLOOKUP(J12,Class,2,FALSE),"")</f>
        <v/>
      </c>
      <c r="K23" s="30" t="str">
        <f>IF(AND(K12&lt;&gt;"",K12&lt;&gt;"Free"),VLOOKUP(K12,Class,2,FALSE),"")</f>
        <v/>
      </c>
      <c r="L23" s="30" t="str">
        <f>IF(AND(L12&lt;&gt;"",L12&lt;&gt;"Free"),VLOOKUP(L12,Class,2,FALSE),"")</f>
        <v/>
      </c>
      <c r="M23" s="30" t="str">
        <f>IF(AND(M12&lt;&gt;"",M12&lt;&gt;"Free"),VLOOKUP(M12,Class,2,FALSE),"")</f>
        <v/>
      </c>
      <c r="N23" s="30" t="str">
        <f>IF(AND(N12&lt;&gt;"",N12&lt;&gt;"Free"),VLOOKUP(N12,Class,2,FALSE),"")</f>
        <v/>
      </c>
      <c r="O23" s="30">
        <v>6</v>
      </c>
      <c r="P23" s="30" t="str">
        <f>IF(AND(P12&lt;&gt;"",P12&lt;&gt;"Free"),VLOOKUP(P12,Class,2,FALSE),"")</f>
        <v/>
      </c>
      <c r="Q23" s="30" t="str">
        <f>IF(AND(Q12&lt;&gt;"",Q12&lt;&gt;"Free"),VLOOKUP(Q12,Class,2,FALSE),"")</f>
        <v/>
      </c>
      <c r="R23" s="30" t="str">
        <f>IF(AND(R12&lt;&gt;"",R12&lt;&gt;"Free"),VLOOKUP(R12,Class,2,FALSE),"")</f>
        <v/>
      </c>
      <c r="S23" s="30" t="str">
        <f>IF(AND(S12&lt;&gt;"",S12&lt;&gt;"Free"),VLOOKUP(S12,Class,2,FALSE),"")</f>
        <v/>
      </c>
      <c r="T23" s="30" t="str">
        <f>IF(AND(T12&lt;&gt;"",T12&lt;&gt;"Free"),VLOOKUP(T12,Class,2,FALSE),"")</f>
        <v/>
      </c>
      <c r="U23" s="30">
        <v>6</v>
      </c>
      <c r="V23" s="30" t="str">
        <f>IF(AND(V12&lt;&gt;"",V12&lt;&gt;"Free"),VLOOKUP(V12,Class,2,FALSE),"")</f>
        <v/>
      </c>
      <c r="W23" s="30" t="str">
        <f>IF(AND(W12&lt;&gt;"",W12&lt;&gt;"Free"),VLOOKUP(W12,Class,2,FALSE),"")</f>
        <v/>
      </c>
      <c r="X23" s="30" t="str">
        <f>IF(AND(X12&lt;&gt;"",X12&lt;&gt;"Free"),VLOOKUP(X12,Class,2,FALSE),"")</f>
        <v/>
      </c>
      <c r="Y23" s="30" t="str">
        <f>IF(AND(Y12&lt;&gt;"",Y12&lt;&gt;"Free"),VLOOKUP(Y12,Class,2,FALSE),"")</f>
        <v/>
      </c>
      <c r="Z23" s="30" t="str">
        <f>IF(AND(Z12&lt;&gt;"",Z12&lt;&gt;"Free"),VLOOKUP(Z12,Class,2,FALSE),"")</f>
        <v/>
      </c>
      <c r="AA23" s="30">
        <v>6</v>
      </c>
      <c r="AB23" s="30" t="str">
        <f>IF(AND(AB12&lt;&gt;"",AB12&lt;&gt;"Free"),VLOOKUP(AB12,Class,2,FALSE),"")</f>
        <v/>
      </c>
      <c r="AC23" s="30" t="str">
        <f>IF(AND(AC12&lt;&gt;"",AC12&lt;&gt;"Free"),VLOOKUP(AC12,Class,2,FALSE),"")</f>
        <v/>
      </c>
      <c r="AD23" s="30" t="str">
        <f>IF(AND(AD12&lt;&gt;"",AD12&lt;&gt;"Free"),VLOOKUP(AD12,Class,2,FALSE),"")</f>
        <v/>
      </c>
      <c r="AE23" s="30" t="str">
        <f>IF(AND(AE12&lt;&gt;"",AE12&lt;&gt;"Free"),VLOOKUP(AE12,Class,2,FALSE),"")</f>
        <v/>
      </c>
      <c r="AF23" s="30" t="str">
        <f>IF(AND(AF12&lt;&gt;"",AF12&lt;&gt;"Free"),VLOOKUP(AF12,Class,2,FALSE),"")</f>
        <v/>
      </c>
      <c r="AG23" s="30">
        <v>6</v>
      </c>
      <c r="AH23" s="30" t="str">
        <f>IF(AND(AH12&lt;&gt;"",AH12&lt;&gt;"Free"),VLOOKUP(AH12,Class,2,FALSE),"")</f>
        <v/>
      </c>
      <c r="AI23" s="30" t="str">
        <f>IF(AND(AI12&lt;&gt;"",AI12&lt;&gt;"Free"),VLOOKUP(AI12,Class,2,FALSE),"")</f>
        <v/>
      </c>
      <c r="AJ23" s="30" t="str">
        <f>IF(AND(AJ12&lt;&gt;"",AJ12&lt;&gt;"Free"),VLOOKUP(AJ12,Class,2,FALSE),"")</f>
        <v/>
      </c>
      <c r="AK23" s="30" t="str">
        <f>IF(AND(AK12&lt;&gt;"",AK12&lt;&gt;"Free"),VLOOKUP(AK12,Class,2,FALSE),"")</f>
        <v/>
      </c>
      <c r="AL23" s="30" t="str">
        <f>IF(AND(AL12&lt;&gt;"",AL12&lt;&gt;"Free"),VLOOKUP(AL12,Class,2,FALSE),"")</f>
        <v/>
      </c>
      <c r="AM23" s="30">
        <v>6</v>
      </c>
      <c r="AN23" s="30" t="str">
        <f>IF(AND(AN12&lt;&gt;"",AN12&lt;&gt;"Free"),VLOOKUP(AN12,Class,2,FALSE),"")</f>
        <v/>
      </c>
      <c r="AO23" s="30" t="str">
        <f>IF(AND(AO12&lt;&gt;"",AO12&lt;&gt;"Free"),VLOOKUP(AO12,Class,2,FALSE),"")</f>
        <v/>
      </c>
      <c r="AP23" s="30" t="str">
        <f>IF(AND(AP12&lt;&gt;"",AP12&lt;&gt;"Free"),VLOOKUP(AP12,Class,2,FALSE),"")</f>
        <v/>
      </c>
      <c r="AQ23" s="30" t="str">
        <f>IF(AND(AQ12&lt;&gt;"",AQ12&lt;&gt;"Free"),VLOOKUP(AQ12,Class,2,FALSE),"")</f>
        <v/>
      </c>
      <c r="AR23" s="30" t="str">
        <f>IF(AND(AR12&lt;&gt;"",AR12&lt;&gt;"Free"),VLOOKUP(AR12,Class,2,FALSE),"")</f>
        <v/>
      </c>
    </row>
    <row r="24" spans="2:44" ht="30" customHeight="1" x14ac:dyDescent="0.2"/>
    <row r="25" spans="2:44" ht="30" customHeight="1" x14ac:dyDescent="0.2"/>
    <row r="26" spans="2:44" ht="30" customHeight="1" x14ac:dyDescent="0.2"/>
    <row r="27" spans="2:44" ht="30" customHeight="1" x14ac:dyDescent="0.2"/>
    <row r="28" spans="2:44" ht="12.75" customHeight="1" x14ac:dyDescent="0.2"/>
    <row r="29" spans="2:44" ht="50.1" customHeight="1" x14ac:dyDescent="0.2"/>
    <row r="30" spans="2:44" ht="30" customHeight="1" x14ac:dyDescent="0.2"/>
    <row r="31" spans="2:44" ht="12.75" customHeight="1" x14ac:dyDescent="0.2"/>
    <row r="32" spans="2:44" ht="50.1" customHeight="1" x14ac:dyDescent="0.2"/>
    <row r="33" spans="4:44" ht="30" customHeight="1" x14ac:dyDescent="0.2"/>
    <row r="34" spans="4:44" ht="12.75" customHeight="1" x14ac:dyDescent="0.2"/>
    <row r="35" spans="4:44" ht="50.1" customHeight="1" x14ac:dyDescent="0.2"/>
    <row r="36" spans="4:44" ht="30" customHeight="1" x14ac:dyDescent="0.2">
      <c r="D36" s="33"/>
      <c r="E36" s="33"/>
      <c r="F36" s="33"/>
      <c r="G36" s="33"/>
      <c r="H36" s="33"/>
      <c r="J36" s="33"/>
      <c r="K36" s="33"/>
      <c r="L36" s="33"/>
      <c r="M36" s="33"/>
      <c r="N36" s="33"/>
      <c r="P36" s="33"/>
      <c r="Q36" s="33"/>
      <c r="R36" s="33"/>
      <c r="S36" s="33"/>
      <c r="T36" s="33"/>
      <c r="V36" s="33"/>
      <c r="W36" s="33"/>
      <c r="X36" s="33"/>
      <c r="Y36" s="33"/>
      <c r="Z36" s="33"/>
      <c r="AB36" s="33"/>
      <c r="AC36" s="33"/>
      <c r="AD36" s="33"/>
      <c r="AE36" s="33"/>
      <c r="AF36" s="33"/>
      <c r="AH36" s="33"/>
      <c r="AI36" s="33"/>
      <c r="AJ36" s="33"/>
      <c r="AK36" s="33"/>
      <c r="AL36" s="33"/>
      <c r="AN36" s="33"/>
      <c r="AO36" s="33"/>
      <c r="AP36" s="33"/>
      <c r="AQ36" s="33"/>
      <c r="AR36" s="33"/>
    </row>
    <row r="37" spans="4:44" ht="15" customHeight="1" x14ac:dyDescent="0.2"/>
    <row r="38" spans="4:44" ht="50.1" customHeight="1" x14ac:dyDescent="0.2"/>
    <row r="39" spans="4:44" ht="30" customHeight="1" x14ac:dyDescent="0.2"/>
    <row r="40" spans="4:44" ht="15" customHeight="1" x14ac:dyDescent="0.2"/>
    <row r="41" spans="4:44" ht="12.75" customHeight="1" x14ac:dyDescent="0.2"/>
    <row r="42" spans="4:44" ht="50.1" customHeight="1" x14ac:dyDescent="0.2"/>
    <row r="43" spans="4:44" ht="30" customHeight="1" x14ac:dyDescent="0.2"/>
    <row r="44" spans="4:44" ht="12.75" customHeight="1" x14ac:dyDescent="0.2"/>
    <row r="45" spans="4:44" ht="50.1" customHeight="1" x14ac:dyDescent="0.2"/>
    <row r="46" spans="4:44" ht="30" customHeight="1" x14ac:dyDescent="0.2"/>
    <row r="47" spans="4:44" ht="12.75" customHeight="1" x14ac:dyDescent="0.2"/>
    <row r="48" spans="4:44" ht="50.1" customHeight="1" x14ac:dyDescent="0.2"/>
    <row r="49" ht="30" customHeight="1" x14ac:dyDescent="0.2"/>
    <row r="50" ht="12.75" customHeight="1" x14ac:dyDescent="0.2"/>
    <row r="51" ht="50.1" customHeight="1" x14ac:dyDescent="0.2"/>
    <row r="52" ht="30" customHeight="1" x14ac:dyDescent="0.2"/>
    <row r="53" ht="12.75" customHeight="1" x14ac:dyDescent="0.2"/>
    <row r="54" ht="50.1" customHeight="1" x14ac:dyDescent="0.2"/>
    <row r="55" ht="30" customHeight="1" x14ac:dyDescent="0.2"/>
    <row r="56" ht="12.75" customHeight="1" x14ac:dyDescent="0.2"/>
    <row r="57" ht="50.1" customHeight="1" x14ac:dyDescent="0.2"/>
  </sheetData>
  <sheetProtection password="B8C2" sheet="1" objects="1" scenarios="1" selectLockedCells="1" selectUnlockedCells="1"/>
  <mergeCells count="8">
    <mergeCell ref="AA1:AA13"/>
    <mergeCell ref="AG1:AG13"/>
    <mergeCell ref="AM1:AM13"/>
    <mergeCell ref="B1:B13"/>
    <mergeCell ref="C1:C13"/>
    <mergeCell ref="U1:U13"/>
    <mergeCell ref="I1:I13"/>
    <mergeCell ref="O1:O13"/>
  </mergeCells>
  <dataValidations count="1">
    <dataValidation type="list" allowBlank="1" showInputMessage="1" showErrorMessage="1" sqref="B1:B13">
      <formula1>Weekplan</formula1>
    </dataValidation>
  </dataValidations>
  <pageMargins left="0.39" right="0.35" top="0.28000000000000003" bottom="0.18" header="0.67" footer="0.14000000000000001"/>
  <pageSetup orientation="landscape" r:id="rId1"/>
  <headerFooter alignWithMargins="0"/>
  <colBreaks count="1" manualBreakCount="1">
    <brk id="2" max="1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topLeftCell="O1" workbookViewId="0">
      <selection activeCell="R12" sqref="R12"/>
    </sheetView>
  </sheetViews>
  <sheetFormatPr defaultRowHeight="12.75" x14ac:dyDescent="0.2"/>
  <cols>
    <col min="1" max="14" width="0" hidden="1" customWidth="1"/>
  </cols>
  <sheetData>
    <row r="2" ht="43.5" customHeight="1" x14ac:dyDescent="0.2"/>
    <row r="4" ht="63" customHeight="1" x14ac:dyDescent="0.2"/>
    <row r="6" ht="117.75" customHeight="1" x14ac:dyDescent="0.2"/>
    <row r="9" hidden="1" x14ac:dyDescent="0.2"/>
    <row r="10" hidden="1" x14ac:dyDescent="0.2"/>
    <row r="12" ht="137.25" customHeight="1" x14ac:dyDescent="0.2"/>
  </sheetData>
  <sheetProtection password="B128" sheet="1" objects="1" scenarios="1"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80"/>
  <sheetViews>
    <sheetView zoomScaleNormal="100" workbookViewId="0">
      <pane xSplit="2" topLeftCell="C1" activePane="topRight" state="frozen"/>
      <selection pane="topRight" activeCell="AR1" sqref="A1:AR65536"/>
    </sheetView>
  </sheetViews>
  <sheetFormatPr defaultRowHeight="14.25" x14ac:dyDescent="0.2"/>
  <cols>
    <col min="1" max="1" width="9.140625" style="30" hidden="1" customWidth="1"/>
    <col min="2" max="2" width="7" style="31" hidden="1" customWidth="1"/>
    <col min="3" max="3" width="8.42578125" style="30" hidden="1" customWidth="1"/>
    <col min="4" max="8" width="24.7109375" style="30" hidden="1" customWidth="1"/>
    <col min="9" max="9" width="8.42578125" style="30" hidden="1" customWidth="1"/>
    <col min="10" max="14" width="24.7109375" style="30" hidden="1" customWidth="1"/>
    <col min="15" max="15" width="8.42578125" style="30" hidden="1" customWidth="1"/>
    <col min="16" max="20" width="24.7109375" style="30" hidden="1" customWidth="1"/>
    <col min="21" max="21" width="8.42578125" style="30" hidden="1" customWidth="1"/>
    <col min="22" max="26" width="24.7109375" style="30" hidden="1" customWidth="1"/>
    <col min="27" max="27" width="8.42578125" style="30" hidden="1" customWidth="1"/>
    <col min="28" max="32" width="24.7109375" style="30" hidden="1" customWidth="1"/>
    <col min="33" max="33" width="8.42578125" style="30" hidden="1" customWidth="1"/>
    <col min="34" max="38" width="24.7109375" style="30" hidden="1" customWidth="1"/>
    <col min="39" max="39" width="8.42578125" style="30" hidden="1" customWidth="1"/>
    <col min="40" max="44" width="24.7109375" style="30" hidden="1" customWidth="1"/>
    <col min="45" max="16384" width="9.140625" style="30"/>
  </cols>
  <sheetData>
    <row r="1" spans="1:44" s="48" customFormat="1" ht="15" customHeight="1" x14ac:dyDescent="0.25">
      <c r="A1" s="86" t="s">
        <v>196</v>
      </c>
      <c r="B1" s="344" t="s">
        <v>109</v>
      </c>
      <c r="C1" s="342" t="s">
        <v>235</v>
      </c>
      <c r="D1" s="87" t="s">
        <v>7</v>
      </c>
      <c r="E1" s="87" t="s">
        <v>8</v>
      </c>
      <c r="F1" s="87" t="s">
        <v>9</v>
      </c>
      <c r="G1" s="87" t="s">
        <v>10</v>
      </c>
      <c r="H1" s="87" t="s">
        <v>11</v>
      </c>
      <c r="I1" s="342" t="s">
        <v>236</v>
      </c>
      <c r="J1" s="87" t="s">
        <v>12</v>
      </c>
      <c r="K1" s="87" t="s">
        <v>13</v>
      </c>
      <c r="L1" s="87" t="s">
        <v>14</v>
      </c>
      <c r="M1" s="87" t="s">
        <v>15</v>
      </c>
      <c r="N1" s="87" t="s">
        <v>16</v>
      </c>
      <c r="O1" s="342" t="s">
        <v>235</v>
      </c>
      <c r="P1" s="87" t="s">
        <v>17</v>
      </c>
      <c r="Q1" s="87" t="s">
        <v>18</v>
      </c>
      <c r="R1" s="87" t="s">
        <v>19</v>
      </c>
      <c r="S1" s="87" t="s">
        <v>20</v>
      </c>
      <c r="T1" s="87" t="s">
        <v>21</v>
      </c>
      <c r="U1" s="342" t="s">
        <v>236</v>
      </c>
      <c r="V1" s="87" t="s">
        <v>22</v>
      </c>
      <c r="W1" s="87" t="s">
        <v>23</v>
      </c>
      <c r="X1" s="87" t="s">
        <v>24</v>
      </c>
      <c r="Y1" s="87" t="s">
        <v>25</v>
      </c>
      <c r="Z1" s="87" t="s">
        <v>26</v>
      </c>
      <c r="AA1" s="342" t="s">
        <v>235</v>
      </c>
      <c r="AB1" s="87" t="s">
        <v>27</v>
      </c>
      <c r="AC1" s="87" t="s">
        <v>28</v>
      </c>
      <c r="AD1" s="87" t="s">
        <v>29</v>
      </c>
      <c r="AE1" s="87" t="s">
        <v>30</v>
      </c>
      <c r="AF1" s="87" t="s">
        <v>31</v>
      </c>
      <c r="AG1" s="342" t="s">
        <v>236</v>
      </c>
      <c r="AH1" s="87" t="s">
        <v>32</v>
      </c>
      <c r="AI1" s="87" t="s">
        <v>33</v>
      </c>
      <c r="AJ1" s="87" t="s">
        <v>34</v>
      </c>
      <c r="AK1" s="87" t="s">
        <v>35</v>
      </c>
      <c r="AL1" s="87" t="s">
        <v>36</v>
      </c>
      <c r="AM1" s="342" t="s">
        <v>235</v>
      </c>
      <c r="AN1" s="87" t="s">
        <v>37</v>
      </c>
      <c r="AO1" s="87" t="s">
        <v>38</v>
      </c>
      <c r="AP1" s="87" t="s">
        <v>39</v>
      </c>
      <c r="AQ1" s="87" t="s">
        <v>40</v>
      </c>
      <c r="AR1" s="87" t="s">
        <v>41</v>
      </c>
    </row>
    <row r="2" spans="1:44" s="48" customFormat="1" ht="15" customHeight="1" x14ac:dyDescent="0.25">
      <c r="A2" s="86" t="str">
        <f>IF(VLOOKUP(2,Group,2)="","no",VLOOKUP(2,Group,2))</f>
        <v>11b3</v>
      </c>
      <c r="B2" s="344"/>
      <c r="C2" s="342"/>
      <c r="D2" s="88" t="str">
        <f>IF(D1&lt;&gt;"",VLOOKUP(D$1,Timetable,2, FALSE),"")</f>
        <v>8a1</v>
      </c>
      <c r="E2" s="88" t="str">
        <f>IF(E1&lt;&gt;"",VLOOKUP(E$1,Timetable,2, FALSE),"")</f>
        <v/>
      </c>
      <c r="F2" s="88" t="str">
        <f>IF(F1&lt;&gt;"",VLOOKUP(F$1,Timetable,2, FALSE),"")</f>
        <v>11b3</v>
      </c>
      <c r="G2" s="88">
        <f>IF(G1&lt;&gt;"",VLOOKUP(G$1,Timetable,2, FALSE),"")</f>
        <v>12</v>
      </c>
      <c r="H2" s="88" t="str">
        <f>IF(H1&lt;&gt;"",VLOOKUP(H$1,Timetable,2, FALSE),"")</f>
        <v>11b3</v>
      </c>
      <c r="I2" s="342"/>
      <c r="J2" s="88">
        <f>IF(J1&lt;&gt;"",VLOOKUP(J$1,Timetable,2, FALSE),"")</f>
        <v>13</v>
      </c>
      <c r="K2" s="88" t="str">
        <f>IF(K1&lt;&gt;"",VLOOKUP(K$1,Timetable,2, FALSE),"")</f>
        <v>11b3</v>
      </c>
      <c r="L2" s="88" t="str">
        <f>IF(L1&lt;&gt;"",VLOOKUP(L$1,Timetable,2, FALSE),"")</f>
        <v>9b4</v>
      </c>
      <c r="M2" s="88" t="str">
        <f>IF(M1&lt;&gt;"",VLOOKUP(M$1,Timetable,2, FALSE),"")</f>
        <v>11b3</v>
      </c>
      <c r="N2" s="88" t="str">
        <f>IF(N1&lt;&gt;"",VLOOKUP(N$1,Timetable,2, FALSE),"")</f>
        <v>10a2</v>
      </c>
      <c r="O2" s="342"/>
      <c r="P2" s="88" t="str">
        <f>IF(P1&lt;&gt;"",VLOOKUP(P$1,Timetable,2, FALSE),"")</f>
        <v>8a1</v>
      </c>
      <c r="Q2" s="88" t="str">
        <f>IF(Q1&lt;&gt;"",VLOOKUP(Q$1,Timetable,2, FALSE),"")</f>
        <v/>
      </c>
      <c r="R2" s="88" t="str">
        <f>IF(R1&lt;&gt;"",VLOOKUP(R$1,Timetable,2, FALSE),"")</f>
        <v>11b3</v>
      </c>
      <c r="S2" s="88">
        <f>IF(S1&lt;&gt;"",VLOOKUP(S$1,Timetable,2, FALSE),"")</f>
        <v>12</v>
      </c>
      <c r="T2" s="88" t="str">
        <f>IF(T1&lt;&gt;"",VLOOKUP(T$1,Timetable,2, FALSE),"")</f>
        <v>11b3</v>
      </c>
      <c r="U2" s="342"/>
      <c r="V2" s="88">
        <f>IF(V1&lt;&gt;"",VLOOKUP(V$1,Timetable,2, FALSE),"")</f>
        <v>13</v>
      </c>
      <c r="W2" s="88" t="str">
        <f>IF(W1&lt;&gt;"",VLOOKUP(W$1,Timetable,2, FALSE),"")</f>
        <v>11b3</v>
      </c>
      <c r="X2" s="88" t="str">
        <f>IF(X1&lt;&gt;"",VLOOKUP(X$1,Timetable,2, FALSE),"")</f>
        <v>9b4</v>
      </c>
      <c r="Y2" s="88" t="str">
        <f>IF(Y1&lt;&gt;"",VLOOKUP(Y$1,Timetable,2, FALSE),"")</f>
        <v>11b3</v>
      </c>
      <c r="Z2" s="88" t="str">
        <f>IF(Z1&lt;&gt;"",VLOOKUP(Z$1,Timetable,2, FALSE),"")</f>
        <v>10a2</v>
      </c>
      <c r="AA2" s="342"/>
      <c r="AB2" s="88" t="str">
        <f>IF(AB1&lt;&gt;"",VLOOKUP(AB$1,Timetable,2, FALSE),"")</f>
        <v>8a1</v>
      </c>
      <c r="AC2" s="88" t="str">
        <f>IF(AC1&lt;&gt;"",VLOOKUP(AC$1,Timetable,2, FALSE),"")</f>
        <v/>
      </c>
      <c r="AD2" s="88" t="str">
        <f>IF(AD1&lt;&gt;"",VLOOKUP(AD$1,Timetable,2, FALSE),"")</f>
        <v>11b3</v>
      </c>
      <c r="AE2" s="88">
        <f>IF(AE1&lt;&gt;"",VLOOKUP(AE$1,Timetable,2, FALSE),"")</f>
        <v>12</v>
      </c>
      <c r="AF2" s="88" t="str">
        <f>IF(AF1&lt;&gt;"",VLOOKUP(AF$1,Timetable,2, FALSE),"")</f>
        <v>11b3</v>
      </c>
      <c r="AG2" s="342"/>
      <c r="AH2" s="88">
        <f>IF(AH1&lt;&gt;"",VLOOKUP(AH$1,Timetable,2, FALSE),"")</f>
        <v>13</v>
      </c>
      <c r="AI2" s="88" t="str">
        <f>IF(AI1&lt;&gt;"",VLOOKUP(AI$1,Timetable,2, FALSE),"")</f>
        <v>11b3</v>
      </c>
      <c r="AJ2" s="88" t="str">
        <f>IF(AJ1&lt;&gt;"",VLOOKUP(AJ$1,Timetable,2, FALSE),"")</f>
        <v>9b4</v>
      </c>
      <c r="AK2" s="88" t="str">
        <f>IF(AK1&lt;&gt;"",VLOOKUP(AK$1,Timetable,2, FALSE),"")</f>
        <v>11b3</v>
      </c>
      <c r="AL2" s="88" t="str">
        <f>IF(AL1&lt;&gt;"",VLOOKUP(AL$1,Timetable,2, FALSE),"")</f>
        <v>10a2</v>
      </c>
      <c r="AM2" s="342"/>
      <c r="AN2" s="88" t="str">
        <f>IF(AN1&lt;&gt;"",VLOOKUP(AN$1,Timetable,2, FALSE),"")</f>
        <v>8a1</v>
      </c>
      <c r="AO2" s="88" t="str">
        <f>IF(AO1&lt;&gt;"",VLOOKUP(AO$1,Timetable,2, FALSE),"")</f>
        <v/>
      </c>
      <c r="AP2" s="88" t="str">
        <f>IF(AP1&lt;&gt;"",VLOOKUP(AP$1,Timetable,2, FALSE),"")</f>
        <v>11b3</v>
      </c>
      <c r="AQ2" s="88">
        <f>IF(AQ1&lt;&gt;"",VLOOKUP(AQ$1,Timetable,2, FALSE),"")</f>
        <v>12</v>
      </c>
      <c r="AR2" s="88" t="str">
        <f>IF(AR1&lt;&gt;"",VLOOKUP(AR$1,Timetable,2, FALSE),"")</f>
        <v>11b3</v>
      </c>
    </row>
    <row r="3" spans="1:44" ht="54.95" customHeight="1" x14ac:dyDescent="0.2">
      <c r="A3" s="86">
        <f>IF(VLOOKUP(3,Group,2)="","no",VLOOKUP(3,Group,2))</f>
        <v>12</v>
      </c>
      <c r="B3" s="344"/>
      <c r="C3" s="342"/>
      <c r="D3" s="89">
        <f ca="1">IF(AND(D2&lt;&gt;"Free",D2&lt;&gt;"",D$24&lt;&gt;""),VLOOKUP(D$1,INDIRECT(D$24),$B$21,FALSE),"")</f>
        <v>0</v>
      </c>
      <c r="E3" s="89" t="str">
        <f ca="1">IF(AND(E2&lt;&gt;"Free",E2&lt;&gt;"",E$24&lt;&gt;""),VLOOKUP(E$1,INDIRECT(E$24),$B$21,FALSE),"")</f>
        <v/>
      </c>
      <c r="F3" s="89">
        <f ca="1">IF(AND(F2&lt;&gt;"Free",F2&lt;&gt;"",F$24&lt;&gt;""),VLOOKUP(F$1,INDIRECT(F$24),$B$21,FALSE),"")</f>
        <v>0</v>
      </c>
      <c r="G3" s="89">
        <f ca="1">IF(AND(G2&lt;&gt;"Free",G2&lt;&gt;"",G$24&lt;&gt;""),VLOOKUP(G$1,INDIRECT(G$24),$B$21,FALSE),"")</f>
        <v>0</v>
      </c>
      <c r="H3" s="89">
        <f ca="1">IF(AND(H2&lt;&gt;"Free",H2&lt;&gt;"",H$24&lt;&gt;""),VLOOKUP(H$1,INDIRECT(H$24),$B$21,FALSE),"")</f>
        <v>0</v>
      </c>
      <c r="I3" s="342"/>
      <c r="J3" s="89">
        <f ca="1">IF(AND(J2&lt;&gt;"Free",J2&lt;&gt;"",J$24&lt;&gt;""),VLOOKUP(J$1,INDIRECT(J$24),$B$21,FALSE),"")</f>
        <v>0</v>
      </c>
      <c r="K3" s="89">
        <f ca="1">IF(AND(K2&lt;&gt;"Free",K2&lt;&gt;"",K$24&lt;&gt;""),VLOOKUP(K$1,INDIRECT(K$24),$B$21,FALSE),"")</f>
        <v>0</v>
      </c>
      <c r="L3" s="89">
        <f ca="1">IF(AND(L2&lt;&gt;"Free",L2&lt;&gt;"",L$24&lt;&gt;""),VLOOKUP(L$1,INDIRECT(L$24),$B$21,FALSE),"")</f>
        <v>0</v>
      </c>
      <c r="M3" s="89">
        <f ca="1">IF(AND(M2&lt;&gt;"Free",M2&lt;&gt;"",M$24&lt;&gt;""),VLOOKUP(M$1,INDIRECT(M$24),$B$21,FALSE),"")</f>
        <v>0</v>
      </c>
      <c r="N3" s="89" t="str">
        <f ca="1">IF(AND(N2&lt;&gt;"Free",N2&lt;&gt;"",N$24&lt;&gt;""),VLOOKUP(N$1,INDIRECT(N$24),$B$21,FALSE),"")</f>
        <v>Lesson 7 - Example : Limestone and its uses</v>
      </c>
      <c r="O3" s="342"/>
      <c r="P3" s="89">
        <f ca="1">IF(AND(P2&lt;&gt;"Free",P2&lt;&gt;"",P$24&lt;&gt;""),VLOOKUP(P$1,INDIRECT(P$24),$B$21,FALSE),"")</f>
        <v>0</v>
      </c>
      <c r="Q3" s="89" t="str">
        <f ca="1">IF(AND(Q2&lt;&gt;"Free",Q2&lt;&gt;"",Q$24&lt;&gt;""),VLOOKUP(Q$1,INDIRECT(Q$24),$B$21,FALSE),"")</f>
        <v/>
      </c>
      <c r="R3" s="89">
        <f ca="1">IF(AND(R2&lt;&gt;"Free",R2&lt;&gt;"",R$24&lt;&gt;""),VLOOKUP(R$1,INDIRECT(R$24),$B$21,FALSE),"")</f>
        <v>0</v>
      </c>
      <c r="S3" s="89">
        <f ca="1">IF(AND(S2&lt;&gt;"Free",S2&lt;&gt;"",S$24&lt;&gt;""),VLOOKUP(S$1,INDIRECT(S$24),$B$21,FALSE),"")</f>
        <v>0</v>
      </c>
      <c r="T3" s="89">
        <f ca="1">IF(AND(T2&lt;&gt;"Free",T2&lt;&gt;"",T$24&lt;&gt;""),VLOOKUP(T$1,INDIRECT(T$24),$B$21,FALSE),"")</f>
        <v>0</v>
      </c>
      <c r="U3" s="342"/>
      <c r="V3" s="89">
        <f ca="1">IF(AND(V2&lt;&gt;"Free",V2&lt;&gt;"",V$24&lt;&gt;""),VLOOKUP(V$1,INDIRECT(V$24),$B$21,FALSE),"")</f>
        <v>0</v>
      </c>
      <c r="W3" s="89">
        <f ca="1">IF(AND(W2&lt;&gt;"Free",W2&lt;&gt;"",W$24&lt;&gt;""),VLOOKUP(W$1,INDIRECT(W$24),$B$21,FALSE),"")</f>
        <v>0</v>
      </c>
      <c r="X3" s="89">
        <f ca="1">IF(AND(X2&lt;&gt;"Free",X2&lt;&gt;"",X$24&lt;&gt;""),VLOOKUP(X$1,INDIRECT(X$24),$B$21,FALSE),"")</f>
        <v>0</v>
      </c>
      <c r="Y3" s="89">
        <f ca="1">IF(AND(Y2&lt;&gt;"Free",Y2&lt;&gt;"",Y$24&lt;&gt;""),VLOOKUP(Y$1,INDIRECT(Y$24),$B$21,FALSE),"")</f>
        <v>0</v>
      </c>
      <c r="Z3" s="89">
        <f ca="1">IF(AND(Z2&lt;&gt;"Free",Z2&lt;&gt;"",Z$24&lt;&gt;""),VLOOKUP(Z$1,INDIRECT(Z$24),$B$21,FALSE),"")</f>
        <v>0</v>
      </c>
      <c r="AA3" s="342"/>
      <c r="AB3" s="89">
        <f ca="1">IF(AND(AB2&lt;&gt;"Free",AB2&lt;&gt;"",AB$24&lt;&gt;""),VLOOKUP(AB$1,INDIRECT(AB$24),$B$21,FALSE),"")</f>
        <v>0</v>
      </c>
      <c r="AC3" s="89" t="str">
        <f ca="1">IF(AND(AC2&lt;&gt;"Free",AC2&lt;&gt;"",AC$24&lt;&gt;""),VLOOKUP(AC$1,INDIRECT(AC$24),$B$21,FALSE),"")</f>
        <v/>
      </c>
      <c r="AD3" s="89">
        <f ca="1">IF(AND(AD2&lt;&gt;"Free",AD2&lt;&gt;"",AD$24&lt;&gt;""),VLOOKUP(AD$1,INDIRECT(AD$24),$B$21,FALSE),"")</f>
        <v>0</v>
      </c>
      <c r="AE3" s="89">
        <f ca="1">IF(AND(AE2&lt;&gt;"Free",AE2&lt;&gt;"",AE$24&lt;&gt;""),VLOOKUP(AE$1,INDIRECT(AE$24),$B$21,FALSE),"")</f>
        <v>0</v>
      </c>
      <c r="AF3" s="89">
        <f ca="1">IF(AND(AF2&lt;&gt;"Free",AF2&lt;&gt;"",AF$24&lt;&gt;""),VLOOKUP(AF$1,INDIRECT(AF$24),$B$21,FALSE),"")</f>
        <v>0</v>
      </c>
      <c r="AG3" s="342"/>
      <c r="AH3" s="89">
        <f ca="1">IF(AND(AH2&lt;&gt;"Free",AH2&lt;&gt;"",AH$24&lt;&gt;""),VLOOKUP(AH$1,INDIRECT(AH$24),$B$21,FALSE),"")</f>
        <v>0</v>
      </c>
      <c r="AI3" s="89">
        <f ca="1">IF(AND(AI2&lt;&gt;"Free",AI2&lt;&gt;"",AI$24&lt;&gt;""),VLOOKUP(AI$1,INDIRECT(AI$24),$B$21,FALSE),"")</f>
        <v>0</v>
      </c>
      <c r="AJ3" s="89">
        <f ca="1">IF(AND(AJ2&lt;&gt;"Free",AJ2&lt;&gt;"",AJ$24&lt;&gt;""),VLOOKUP(AJ$1,INDIRECT(AJ$24),$B$21,FALSE),"")</f>
        <v>0</v>
      </c>
      <c r="AK3" s="89">
        <f ca="1">IF(AND(AK2&lt;&gt;"Free",AK2&lt;&gt;"",AK$24&lt;&gt;""),VLOOKUP(AK$1,INDIRECT(AK$24),$B$21,FALSE),"")</f>
        <v>0</v>
      </c>
      <c r="AL3" s="89">
        <f ca="1">IF(AND(AL2&lt;&gt;"Free",AL2&lt;&gt;"",AL$24&lt;&gt;""),VLOOKUP(AL$1,INDIRECT(AL$24),$B$21,FALSE),"")</f>
        <v>0</v>
      </c>
      <c r="AM3" s="342"/>
      <c r="AN3" s="89">
        <f ca="1">IF(AND(AN2&lt;&gt;"Free",AN2&lt;&gt;"",AN$24&lt;&gt;""),VLOOKUP(AN$1,INDIRECT(AN$24),$B$21,FALSE),"")</f>
        <v>0</v>
      </c>
      <c r="AO3" s="89" t="str">
        <f ca="1">IF(AND(AO2&lt;&gt;"Free",AO2&lt;&gt;"",AO$24&lt;&gt;""),VLOOKUP(AO$1,INDIRECT(AO$24),$B$21,FALSE),"")</f>
        <v/>
      </c>
      <c r="AP3" s="89">
        <f ca="1">IF(AND(AP2&lt;&gt;"Free",AP2&lt;&gt;"",AP$24&lt;&gt;""),VLOOKUP(AP$1,INDIRECT(AP$24),$B$21,FALSE),"")</f>
        <v>0</v>
      </c>
      <c r="AQ3" s="89">
        <f ca="1">IF(AND(AQ2&lt;&gt;"Free",AQ2&lt;&gt;"",AQ$24&lt;&gt;""),VLOOKUP(AQ$1,INDIRECT(AQ$24),$B$21,FALSE),"")</f>
        <v>0</v>
      </c>
      <c r="AR3" s="89">
        <f ca="1">IF(AND(AR2&lt;&gt;"Free",AR2&lt;&gt;"",AR$24&lt;&gt;""),VLOOKUP(AR$1,INDIRECT(AR$24),$B$21,FALSE),"")</f>
        <v>0</v>
      </c>
    </row>
    <row r="4" spans="1:44" s="96" customFormat="1" ht="24.95" customHeight="1" x14ac:dyDescent="0.2">
      <c r="A4" s="95"/>
      <c r="B4" s="344"/>
      <c r="C4" s="342"/>
      <c r="D4" s="97">
        <f ca="1">IF(AND(D2&lt;&gt;"Free",D2&lt;&gt;"",D$24&lt;&gt;""),VLOOKUP(D$1,INDIRECT(D$24),13,FALSE),"")</f>
        <v>0</v>
      </c>
      <c r="E4" s="97" t="str">
        <f ca="1">IF(AND(E2&lt;&gt;"Free",E2&lt;&gt;"",E$24&lt;&gt;""),VLOOKUP(E$1,INDIRECT(E$24),13,FALSE),"")</f>
        <v/>
      </c>
      <c r="F4" s="97" t="str">
        <f ca="1">IF(AND(F2&lt;&gt;"Free",F2&lt;&gt;"",F$24&lt;&gt;""),VLOOKUP(F$1,INDIRECT(F$24),13,FALSE),"")</f>
        <v/>
      </c>
      <c r="G4" s="97" t="str">
        <f ca="1">IF(AND(G2&lt;&gt;"Free",G2&lt;&gt;"",G$24&lt;&gt;""),VLOOKUP(G$1,INDIRECT(G$24),13,FALSE),"")</f>
        <v/>
      </c>
      <c r="H4" s="97">
        <f ca="1">IF(AND(H2&lt;&gt;"Free",H2&lt;&gt;"",H$24&lt;&gt;""),VLOOKUP(H$1,INDIRECT(H$24),13,FALSE),"")</f>
        <v>0</v>
      </c>
      <c r="I4" s="342"/>
      <c r="J4" s="97" t="str">
        <f ca="1">IF(AND(J2&lt;&gt;"Free",J2&lt;&gt;"",J$24&lt;&gt;""),VLOOKUP(J$1,INDIRECT(J$24),13,FALSE),"")</f>
        <v/>
      </c>
      <c r="K4" s="97" t="str">
        <f ca="1">IF(AND(K2&lt;&gt;"Free",K2&lt;&gt;"",K$24&lt;&gt;""),VLOOKUP(K$1,INDIRECT(K$24),13,FALSE),"")</f>
        <v/>
      </c>
      <c r="L4" s="97" t="str">
        <f ca="1">IF(AND(L2&lt;&gt;"Free",L2&lt;&gt;"",L$24&lt;&gt;""),VLOOKUP(L$1,INDIRECT(L$24),13,FALSE),"")</f>
        <v/>
      </c>
      <c r="M4" s="97" t="str">
        <f ca="1">IF(AND(M2&lt;&gt;"Free",M2&lt;&gt;"",M$24&lt;&gt;""),VLOOKUP(M$1,INDIRECT(M$24),13,FALSE),"")</f>
        <v/>
      </c>
      <c r="N4" s="97" t="str">
        <f ca="1">IF(AND(N2&lt;&gt;"Free",N2&lt;&gt;"",N$24&lt;&gt;""),VLOOKUP(N$1,INDIRECT(N$24),13,FALSE),"")</f>
        <v>C1a 1.5 Limestone sheet</v>
      </c>
      <c r="O4" s="342"/>
      <c r="P4" s="97" t="str">
        <f ca="1">IF(AND(P2&lt;&gt;"Free",P2&lt;&gt;"",P$24&lt;&gt;""),VLOOKUP(P$1,INDIRECT(P$24),13,FALSE),"")</f>
        <v/>
      </c>
      <c r="Q4" s="97" t="str">
        <f ca="1">IF(AND(Q2&lt;&gt;"Free",Q2&lt;&gt;"",Q$24&lt;&gt;""),VLOOKUP(Q$1,INDIRECT(Q$24),13,FALSE),"")</f>
        <v/>
      </c>
      <c r="R4" s="97" t="str">
        <f ca="1">IF(AND(R2&lt;&gt;"Free",R2&lt;&gt;"",R$24&lt;&gt;""),VLOOKUP(R$1,INDIRECT(R$24),13,FALSE),"")</f>
        <v/>
      </c>
      <c r="S4" s="97" t="str">
        <f ca="1">IF(AND(S2&lt;&gt;"Free",S2&lt;&gt;"",S$24&lt;&gt;""),VLOOKUP(S$1,INDIRECT(S$24),13,FALSE),"")</f>
        <v/>
      </c>
      <c r="T4" s="97" t="str">
        <f ca="1">IF(AND(T2&lt;&gt;"Free",T2&lt;&gt;"",T$24&lt;&gt;""),VLOOKUP(T$1,INDIRECT(T$24),13,FALSE),"")</f>
        <v/>
      </c>
      <c r="U4" s="342"/>
      <c r="V4" s="97" t="str">
        <f ca="1">IF(AND(V2&lt;&gt;"Free",V2&lt;&gt;"",V$24&lt;&gt;""),VLOOKUP(V$1,INDIRECT(V$24),13,FALSE),"")</f>
        <v/>
      </c>
      <c r="W4" s="97" t="str">
        <f ca="1">IF(AND(W2&lt;&gt;"Free",W2&lt;&gt;"",W$24&lt;&gt;""),VLOOKUP(W$1,INDIRECT(W$24),13,FALSE),"")</f>
        <v/>
      </c>
      <c r="X4" s="97" t="str">
        <f ca="1">IF(AND(X2&lt;&gt;"Free",X2&lt;&gt;"",X$24&lt;&gt;""),VLOOKUP(X$1,INDIRECT(X$24),13,FALSE),"")</f>
        <v/>
      </c>
      <c r="Y4" s="97" t="str">
        <f ca="1">IF(AND(Y2&lt;&gt;"Free",Y2&lt;&gt;"",Y$24&lt;&gt;""),VLOOKUP(Y$1,INDIRECT(Y$24),13,FALSE),"")</f>
        <v/>
      </c>
      <c r="Z4" s="97" t="str">
        <f ca="1">IF(AND(Z2&lt;&gt;"Free",Z2&lt;&gt;"",Z$24&lt;&gt;""),VLOOKUP(Z$1,INDIRECT(Z$24),13,FALSE),"")</f>
        <v/>
      </c>
      <c r="AA4" s="342"/>
      <c r="AB4" s="97" t="str">
        <f ca="1">IF(AND(AB2&lt;&gt;"Free",AB2&lt;&gt;"",AB$24&lt;&gt;""),VLOOKUP(AB$1,INDIRECT(AB$24),13,FALSE),"")</f>
        <v/>
      </c>
      <c r="AC4" s="97" t="str">
        <f ca="1">IF(AND(AC2&lt;&gt;"Free",AC2&lt;&gt;"",AC$24&lt;&gt;""),VLOOKUP(AC$1,INDIRECT(AC$24),13,FALSE),"")</f>
        <v/>
      </c>
      <c r="AD4" s="97" t="str">
        <f ca="1">IF(AND(AD2&lt;&gt;"Free",AD2&lt;&gt;"",AD$24&lt;&gt;""),VLOOKUP(AD$1,INDIRECT(AD$24),13,FALSE),"")</f>
        <v/>
      </c>
      <c r="AE4" s="97" t="str">
        <f ca="1">IF(AND(AE2&lt;&gt;"Free",AE2&lt;&gt;"",AE$24&lt;&gt;""),VLOOKUP(AE$1,INDIRECT(AE$24),13,FALSE),"")</f>
        <v/>
      </c>
      <c r="AF4" s="97" t="str">
        <f ca="1">IF(AND(AF2&lt;&gt;"Free",AF2&lt;&gt;"",AF$24&lt;&gt;""),VLOOKUP(AF$1,INDIRECT(AF$24),13,FALSE),"")</f>
        <v/>
      </c>
      <c r="AG4" s="342"/>
      <c r="AH4" s="97" t="str">
        <f ca="1">IF(AND(AH2&lt;&gt;"Free",AH2&lt;&gt;"",AH$24&lt;&gt;""),VLOOKUP(AH$1,INDIRECT(AH$24),13,FALSE),"")</f>
        <v/>
      </c>
      <c r="AI4" s="97" t="str">
        <f ca="1">IF(AND(AI2&lt;&gt;"Free",AI2&lt;&gt;"",AI$24&lt;&gt;""),VLOOKUP(AI$1,INDIRECT(AI$24),13,FALSE),"")</f>
        <v/>
      </c>
      <c r="AJ4" s="97" t="str">
        <f ca="1">IF(AND(AJ2&lt;&gt;"Free",AJ2&lt;&gt;"",AJ$24&lt;&gt;""),VLOOKUP(AJ$1,INDIRECT(AJ$24),13,FALSE),"")</f>
        <v/>
      </c>
      <c r="AK4" s="97" t="str">
        <f ca="1">IF(AND(AK2&lt;&gt;"Free",AK2&lt;&gt;"",AK$24&lt;&gt;""),VLOOKUP(AK$1,INDIRECT(AK$24),13,FALSE),"")</f>
        <v/>
      </c>
      <c r="AL4" s="97" t="str">
        <f ca="1">IF(AND(AL2&lt;&gt;"Free",AL2&lt;&gt;"",AL$24&lt;&gt;""),VLOOKUP(AL$1,INDIRECT(AL$24),13,FALSE),"")</f>
        <v/>
      </c>
      <c r="AM4" s="342"/>
      <c r="AN4" s="97" t="str">
        <f ca="1">IF(AND(AN2&lt;&gt;"Free",AN2&lt;&gt;"",AN$24&lt;&gt;""),VLOOKUP(AN$1,INDIRECT(AN$24),13,FALSE),"")</f>
        <v/>
      </c>
      <c r="AO4" s="97" t="str">
        <f ca="1">IF(AND(AO2&lt;&gt;"Free",AO2&lt;&gt;"",AO$24&lt;&gt;""),VLOOKUP(AO$1,INDIRECT(AO$24),13,FALSE),"")</f>
        <v/>
      </c>
      <c r="AP4" s="97" t="str">
        <f ca="1">IF(AND(AP2&lt;&gt;"Free",AP2&lt;&gt;"",AP$24&lt;&gt;""),VLOOKUP(AP$1,INDIRECT(AP$24),13,FALSE),"")</f>
        <v/>
      </c>
      <c r="AQ4" s="97" t="str">
        <f ca="1">IF(AND(AQ2&lt;&gt;"Free",AQ2&lt;&gt;"",AQ$24&lt;&gt;""),VLOOKUP(AQ$1,INDIRECT(AQ$24),13,FALSE),"")</f>
        <v/>
      </c>
      <c r="AR4" s="97" t="str">
        <f ca="1">IF(AND(AR2&lt;&gt;"Free",AR2&lt;&gt;"",AR$24&lt;&gt;""),VLOOKUP(AR$1,INDIRECT(AR$24),13,FALSE),"")</f>
        <v/>
      </c>
    </row>
    <row r="5" spans="1:44" s="48" customFormat="1" ht="15" customHeight="1" x14ac:dyDescent="0.25">
      <c r="A5" s="86">
        <f>IF(VLOOKUP(4,Group,2)="","no",VLOOKUP(4,Group,2))</f>
        <v>13</v>
      </c>
      <c r="B5" s="344"/>
      <c r="C5" s="342"/>
      <c r="D5" s="88" t="str">
        <f>IF(D1&lt;&gt;"",VLOOKUP(D$1,Timetable,3, FALSE),"")</f>
        <v>10a2</v>
      </c>
      <c r="E5" s="88">
        <f>IF(E1&lt;&gt;"",VLOOKUP(E$1,Timetable,3, FALSE),"")</f>
        <v>13</v>
      </c>
      <c r="F5" s="88" t="str">
        <f>IF(F1&lt;&gt;"",VLOOKUP(F$1,Timetable,3, FALSE),"")</f>
        <v>9b4</v>
      </c>
      <c r="G5" s="88" t="str">
        <f>IF(G1&lt;&gt;"",VLOOKUP(G$1,Timetable,3, FALSE),"")</f>
        <v>10a2</v>
      </c>
      <c r="H5" s="88">
        <f>IF(H1&lt;&gt;"",VLOOKUP(H$1,Timetable,3, FALSE),"")</f>
        <v>12</v>
      </c>
      <c r="I5" s="342"/>
      <c r="J5" s="88" t="str">
        <f>IF(J1&lt;&gt;"",VLOOKUP(J$1,Timetable,3, FALSE),"")</f>
        <v/>
      </c>
      <c r="K5" s="88" t="str">
        <f>IF(K1&lt;&gt;"",VLOOKUP(K$1,Timetable,3, FALSE),"")</f>
        <v>8a1</v>
      </c>
      <c r="L5" s="88" t="str">
        <f>IF(L1&lt;&gt;"",VLOOKUP(L$1,Timetable,3, FALSE),"")</f>
        <v/>
      </c>
      <c r="M5" s="88" t="str">
        <f>IF(M1&lt;&gt;"",VLOOKUP(M$1,Timetable,3, FALSE),"")</f>
        <v>9b4</v>
      </c>
      <c r="N5" s="88" t="str">
        <f>IF(N1&lt;&gt;"",VLOOKUP(N$1,Timetable,3, FALSE),"")</f>
        <v>8a1</v>
      </c>
      <c r="O5" s="342"/>
      <c r="P5" s="88" t="str">
        <f>IF(P1&lt;&gt;"",VLOOKUP(P$1,Timetable,3, FALSE),"")</f>
        <v>10a2</v>
      </c>
      <c r="Q5" s="88">
        <f>IF(Q1&lt;&gt;"",VLOOKUP(Q$1,Timetable,3, FALSE),"")</f>
        <v>13</v>
      </c>
      <c r="R5" s="88" t="str">
        <f>IF(R1&lt;&gt;"",VLOOKUP(R$1,Timetable,3, FALSE),"")</f>
        <v>9b4</v>
      </c>
      <c r="S5" s="88" t="str">
        <f>IF(S1&lt;&gt;"",VLOOKUP(S$1,Timetable,3, FALSE),"")</f>
        <v>10a2</v>
      </c>
      <c r="T5" s="88">
        <f>IF(T1&lt;&gt;"",VLOOKUP(T$1,Timetable,3, FALSE),"")</f>
        <v>12</v>
      </c>
      <c r="U5" s="342"/>
      <c r="V5" s="88" t="str">
        <f>IF(V1&lt;&gt;"",VLOOKUP(V$1,Timetable,3, FALSE),"")</f>
        <v/>
      </c>
      <c r="W5" s="88" t="str">
        <f>IF(W1&lt;&gt;"",VLOOKUP(W$1,Timetable,3, FALSE),"")</f>
        <v>8a1</v>
      </c>
      <c r="X5" s="88" t="str">
        <f>IF(X1&lt;&gt;"",VLOOKUP(X$1,Timetable,3, FALSE),"")</f>
        <v/>
      </c>
      <c r="Y5" s="88" t="str">
        <f>IF(Y1&lt;&gt;"",VLOOKUP(Y$1,Timetable,3, FALSE),"")</f>
        <v>9b4</v>
      </c>
      <c r="Z5" s="88" t="str">
        <f>IF(Z1&lt;&gt;"",VLOOKUP(Z$1,Timetable,3, FALSE),"")</f>
        <v>8a1</v>
      </c>
      <c r="AA5" s="342"/>
      <c r="AB5" s="88" t="str">
        <f>IF(AB1&lt;&gt;"",VLOOKUP(AB$1,Timetable,3, FALSE),"")</f>
        <v>10a2</v>
      </c>
      <c r="AC5" s="88">
        <f>IF(AC1&lt;&gt;"",VLOOKUP(AC$1,Timetable,3, FALSE),"")</f>
        <v>13</v>
      </c>
      <c r="AD5" s="88" t="str">
        <f>IF(AD1&lt;&gt;"",VLOOKUP(AD$1,Timetable,3, FALSE),"")</f>
        <v>9b4</v>
      </c>
      <c r="AE5" s="88" t="str">
        <f>IF(AE1&lt;&gt;"",VLOOKUP(AE$1,Timetable,3, FALSE),"")</f>
        <v>10a2</v>
      </c>
      <c r="AF5" s="88">
        <f>IF(AF1&lt;&gt;"",VLOOKUP(AF$1,Timetable,3, FALSE),"")</f>
        <v>12</v>
      </c>
      <c r="AG5" s="342"/>
      <c r="AH5" s="88" t="str">
        <f>IF(AH1&lt;&gt;"",VLOOKUP(AH$1,Timetable,3, FALSE),"")</f>
        <v/>
      </c>
      <c r="AI5" s="88" t="str">
        <f>IF(AI1&lt;&gt;"",VLOOKUP(AI$1,Timetable,3, FALSE),"")</f>
        <v>8a1</v>
      </c>
      <c r="AJ5" s="88" t="str">
        <f>IF(AJ1&lt;&gt;"",VLOOKUP(AJ$1,Timetable,3, FALSE),"")</f>
        <v/>
      </c>
      <c r="AK5" s="88" t="str">
        <f>IF(AK1&lt;&gt;"",VLOOKUP(AK$1,Timetable,3, FALSE),"")</f>
        <v>9b4</v>
      </c>
      <c r="AL5" s="88" t="str">
        <f>IF(AL1&lt;&gt;"",VLOOKUP(AL$1,Timetable,3, FALSE),"")</f>
        <v>8a1</v>
      </c>
      <c r="AM5" s="342"/>
      <c r="AN5" s="88" t="str">
        <f>IF(AN1&lt;&gt;"",VLOOKUP(AN$1,Timetable,3, FALSE),"")</f>
        <v>10a2</v>
      </c>
      <c r="AO5" s="88">
        <f>IF(AO1&lt;&gt;"",VLOOKUP(AO$1,Timetable,3, FALSE),"")</f>
        <v>13</v>
      </c>
      <c r="AP5" s="88" t="str">
        <f>IF(AP1&lt;&gt;"",VLOOKUP(AP$1,Timetable,3, FALSE),"")</f>
        <v>9b4</v>
      </c>
      <c r="AQ5" s="88" t="str">
        <f>IF(AQ1&lt;&gt;"",VLOOKUP(AQ$1,Timetable,3, FALSE),"")</f>
        <v>10a2</v>
      </c>
      <c r="AR5" s="88">
        <f>IF(AR1&lt;&gt;"",VLOOKUP(AR$1,Timetable,3, FALSE),"")</f>
        <v>12</v>
      </c>
    </row>
    <row r="6" spans="1:44" ht="54.95" customHeight="1" x14ac:dyDescent="0.2">
      <c r="A6" s="86" t="str">
        <f>IF(VLOOKUP(5,Group,2)="","no",VLOOKUP(5,Group,2))</f>
        <v>9b4</v>
      </c>
      <c r="B6" s="344"/>
      <c r="C6" s="342"/>
      <c r="D6" s="89" t="str">
        <f ca="1">IF(AND(D5&lt;&gt;"Free",D5&lt;&gt;"",D$25&lt;&gt;""),(IF(D5=D2,VLOOKUP(#REF!,INDIRECT(D$25),$B$21,FALSE),VLOOKUP(D$1,INDIRECT(D$25),$B$21,FALSE))),"")</f>
        <v>Lesson 1 - Introduction to the Teacher Planner</v>
      </c>
      <c r="E6" s="89">
        <f ca="1">IF(AND(E5&lt;&gt;"Free",E5&lt;&gt;"",E$25&lt;&gt;""),(IF(E5=E2,VLOOKUP(#REF!,INDIRECT(E$25),$B$21,FALSE),VLOOKUP(E$1,INDIRECT(E$25),$B$21,FALSE))),"")</f>
        <v>0</v>
      </c>
      <c r="F6" s="89">
        <f ca="1">IF(AND(F5&lt;&gt;"Free",F5&lt;&gt;"",F$25&lt;&gt;""),(IF(F5=F2,VLOOKUP(#REF!,INDIRECT(F$25),$B$21,FALSE),VLOOKUP(F$1,INDIRECT(F$25),$B$21,FALSE))),"")</f>
        <v>0</v>
      </c>
      <c r="G6" s="89" t="str">
        <f ca="1">IF(AND(G5&lt;&gt;"Free",G5&lt;&gt;"",G$25&lt;&gt;""),(IF(G5=G2,VLOOKUP(#REF!,INDIRECT(G$25),$B$21,FALSE),VLOOKUP(G$1,INDIRECT(G$25),$B$21,FALSE))),"")</f>
        <v>Lesson 3 - Planning individual lessons</v>
      </c>
      <c r="H6" s="89">
        <f ca="1">IF(AND(H5&lt;&gt;"Free",H5&lt;&gt;"",H$25&lt;&gt;""),(IF(H5=H2,VLOOKUP(#REF!,INDIRECT(H$25),$B$21,FALSE),VLOOKUP(H$1,INDIRECT(H$25),$B$21,FALSE))),"")</f>
        <v>0</v>
      </c>
      <c r="I6" s="342"/>
      <c r="J6" s="89" t="str">
        <f ca="1">IF(AND(J5&lt;&gt;"Free",J5&lt;&gt;"",J$25&lt;&gt;""),(IF(J5=J2,VLOOKUP(#REF!,INDIRECT(J$25),$B$21,FALSE),VLOOKUP(J$1,INDIRECT(J$25),$B$21,FALSE))),"")</f>
        <v/>
      </c>
      <c r="K6" s="89">
        <f ca="1">IF(AND(K5&lt;&gt;"Free",K5&lt;&gt;"",K$25&lt;&gt;""),(IF(K5=K2,VLOOKUP(#REF!,INDIRECT(K$25),$B$21,FALSE),VLOOKUP(K$1,INDIRECT(K$25),$B$21,FALSE))),"")</f>
        <v>0</v>
      </c>
      <c r="L6" s="89" t="str">
        <f ca="1">IF(AND(L5&lt;&gt;"Free",L5&lt;&gt;"",L$25&lt;&gt;""),(IF(L5=L2,VLOOKUP(#REF!,INDIRECT(L$25),$B$21,FALSE),VLOOKUP(L$1,INDIRECT(L$25),$B$21,FALSE))),"")</f>
        <v/>
      </c>
      <c r="M6" s="89">
        <f ca="1">IF(AND(M5&lt;&gt;"Free",M5&lt;&gt;"",M$25&lt;&gt;""),(IF(M5=M2,VLOOKUP(#REF!,INDIRECT(M$25),$B$21,FALSE),VLOOKUP(M$1,INDIRECT(M$25),$B$21,FALSE))),"")</f>
        <v>0</v>
      </c>
      <c r="N6" s="89">
        <f ca="1">IF(AND(N5&lt;&gt;"Free",N5&lt;&gt;"",N$25&lt;&gt;""),(IF(N5=N2,VLOOKUP(#REF!,INDIRECT(N$25),$B$21,FALSE),VLOOKUP(N$1,INDIRECT(N$25),$B$21,FALSE))),"")</f>
        <v>0</v>
      </c>
      <c r="O6" s="342"/>
      <c r="P6" s="89" t="str">
        <f ca="1">IF(AND(P5&lt;&gt;"Free",P5&lt;&gt;"",P$25&lt;&gt;""),(IF(P5=P2,VLOOKUP(#REF!,INDIRECT(P$25),$B$21,FALSE),VLOOKUP(P$1,INDIRECT(P$25),$B$21,FALSE))),"")</f>
        <v>Lesson 8  -Try it out.</v>
      </c>
      <c r="Q6" s="89">
        <f ca="1">IF(AND(Q5&lt;&gt;"Free",Q5&lt;&gt;"",Q$25&lt;&gt;""),(IF(Q5=Q2,VLOOKUP(#REF!,INDIRECT(Q$25),$B$21,FALSE),VLOOKUP(Q$1,INDIRECT(Q$25),$B$21,FALSE))),"")</f>
        <v>0</v>
      </c>
      <c r="R6" s="89">
        <f ca="1">IF(AND(R5&lt;&gt;"Free",R5&lt;&gt;"",R$25&lt;&gt;""),(IF(R5=R2,VLOOKUP(#REF!,INDIRECT(R$25),$B$21,FALSE),VLOOKUP(R$1,INDIRECT(R$25),$B$21,FALSE))),"")</f>
        <v>0</v>
      </c>
      <c r="S6" s="89">
        <f ca="1">IF(AND(S5&lt;&gt;"Free",S5&lt;&gt;"",S$25&lt;&gt;""),(IF(S5=S2,VLOOKUP(#REF!,INDIRECT(S$25),$B$21,FALSE),VLOOKUP(S$1,INDIRECT(S$25),$B$21,FALSE))),"")</f>
        <v>0</v>
      </c>
      <c r="T6" s="89">
        <f ca="1">IF(AND(T5&lt;&gt;"Free",T5&lt;&gt;"",T$25&lt;&gt;""),(IF(T5=T2,VLOOKUP(#REF!,INDIRECT(T$25),$B$21,FALSE),VLOOKUP(T$1,INDIRECT(T$25),$B$21,FALSE))),"")</f>
        <v>0</v>
      </c>
      <c r="U6" s="342"/>
      <c r="V6" s="89" t="str">
        <f ca="1">IF(AND(V5&lt;&gt;"Free",V5&lt;&gt;"",V$25&lt;&gt;""),(IF(V5=V2,VLOOKUP(#REF!,INDIRECT(V$25),$B$21,FALSE),VLOOKUP(V$1,INDIRECT(V$25),$B$21,FALSE))),"")</f>
        <v/>
      </c>
      <c r="W6" s="89">
        <f ca="1">IF(AND(W5&lt;&gt;"Free",W5&lt;&gt;"",W$25&lt;&gt;""),(IF(W5=W2,VLOOKUP(#REF!,INDIRECT(W$25),$B$21,FALSE),VLOOKUP(W$1,INDIRECT(W$25),$B$21,FALSE))),"")</f>
        <v>0</v>
      </c>
      <c r="X6" s="89" t="str">
        <f ca="1">IF(AND(X5&lt;&gt;"Free",X5&lt;&gt;"",X$25&lt;&gt;""),(IF(X5=X2,VLOOKUP(#REF!,INDIRECT(X$25),$B$21,FALSE),VLOOKUP(X$1,INDIRECT(X$25),$B$21,FALSE))),"")</f>
        <v/>
      </c>
      <c r="Y6" s="89">
        <f ca="1">IF(AND(Y5&lt;&gt;"Free",Y5&lt;&gt;"",Y$25&lt;&gt;""),(IF(Y5=Y2,VLOOKUP(#REF!,INDIRECT(Y$25),$B$21,FALSE),VLOOKUP(Y$1,INDIRECT(Y$25),$B$21,FALSE))),"")</f>
        <v>0</v>
      </c>
      <c r="Z6" s="89">
        <f ca="1">IF(AND(Z5&lt;&gt;"Free",Z5&lt;&gt;"",Z$25&lt;&gt;""),(IF(Z5=Z2,VLOOKUP(#REF!,INDIRECT(Z$25),$B$21,FALSE),VLOOKUP(Z$1,INDIRECT(Z$25),$B$21,FALSE))),"")</f>
        <v>0</v>
      </c>
      <c r="AA6" s="342"/>
      <c r="AB6" s="89">
        <f ca="1">IF(AND(AB5&lt;&gt;"Free",AB5&lt;&gt;"",AB$25&lt;&gt;""),(IF(AB5=AB2,VLOOKUP(#REF!,INDIRECT(AB$25),$B$21,FALSE),VLOOKUP(AB$1,INDIRECT(AB$25),$B$21,FALSE))),"")</f>
        <v>0</v>
      </c>
      <c r="AC6" s="89">
        <f ca="1">IF(AND(AC5&lt;&gt;"Free",AC5&lt;&gt;"",AC$25&lt;&gt;""),(IF(AC5=AC2,VLOOKUP(#REF!,INDIRECT(AC$25),$B$21,FALSE),VLOOKUP(AC$1,INDIRECT(AC$25),$B$21,FALSE))),"")</f>
        <v>0</v>
      </c>
      <c r="AD6" s="89">
        <f ca="1">IF(AND(AD5&lt;&gt;"Free",AD5&lt;&gt;"",AD$25&lt;&gt;""),(IF(AD5=AD2,VLOOKUP(#REF!,INDIRECT(AD$25),$B$21,FALSE),VLOOKUP(AD$1,INDIRECT(AD$25),$B$21,FALSE))),"")</f>
        <v>0</v>
      </c>
      <c r="AE6" s="89">
        <f ca="1">IF(AND(AE5&lt;&gt;"Free",AE5&lt;&gt;"",AE$25&lt;&gt;""),(IF(AE5=AE2,VLOOKUP(#REF!,INDIRECT(AE$25),$B$21,FALSE),VLOOKUP(AE$1,INDIRECT(AE$25),$B$21,FALSE))),"")</f>
        <v>0</v>
      </c>
      <c r="AF6" s="89">
        <f ca="1">IF(AND(AF5&lt;&gt;"Free",AF5&lt;&gt;"",AF$25&lt;&gt;""),(IF(AF5=AF2,VLOOKUP(#REF!,INDIRECT(AF$25),$B$21,FALSE),VLOOKUP(AF$1,INDIRECT(AF$25),$B$21,FALSE))),"")</f>
        <v>0</v>
      </c>
      <c r="AG6" s="342"/>
      <c r="AH6" s="89" t="str">
        <f ca="1">IF(AND(AH5&lt;&gt;"Free",AH5&lt;&gt;"",AH$25&lt;&gt;""),(IF(AH5=AH2,VLOOKUP(#REF!,INDIRECT(AH$25),$B$21,FALSE),VLOOKUP(AH$1,INDIRECT(AH$25),$B$21,FALSE))),"")</f>
        <v/>
      </c>
      <c r="AI6" s="89">
        <f ca="1">IF(AND(AI5&lt;&gt;"Free",AI5&lt;&gt;"",AI$25&lt;&gt;""),(IF(AI5=AI2,VLOOKUP(#REF!,INDIRECT(AI$25),$B$21,FALSE),VLOOKUP(AI$1,INDIRECT(AI$25),$B$21,FALSE))),"")</f>
        <v>0</v>
      </c>
      <c r="AJ6" s="89" t="str">
        <f ca="1">IF(AND(AJ5&lt;&gt;"Free",AJ5&lt;&gt;"",AJ$25&lt;&gt;""),(IF(AJ5=AJ2,VLOOKUP(#REF!,INDIRECT(AJ$25),$B$21,FALSE),VLOOKUP(AJ$1,INDIRECT(AJ$25),$B$21,FALSE))),"")</f>
        <v/>
      </c>
      <c r="AK6" s="89">
        <f ca="1">IF(AND(AK5&lt;&gt;"Free",AK5&lt;&gt;"",AK$25&lt;&gt;""),(IF(AK5=AK2,VLOOKUP(#REF!,INDIRECT(AK$25),$B$21,FALSE),VLOOKUP(AK$1,INDIRECT(AK$25),$B$21,FALSE))),"")</f>
        <v>0</v>
      </c>
      <c r="AL6" s="89">
        <f ca="1">IF(AND(AL5&lt;&gt;"Free",AL5&lt;&gt;"",AL$25&lt;&gt;""),(IF(AL5=AL2,VLOOKUP(#REF!,INDIRECT(AL$25),$B$21,FALSE),VLOOKUP(AL$1,INDIRECT(AL$25),$B$21,FALSE))),"")</f>
        <v>0</v>
      </c>
      <c r="AM6" s="342"/>
      <c r="AN6" s="89">
        <f ca="1">IF(AND(AN5&lt;&gt;"Free",AN5&lt;&gt;"",AN$25&lt;&gt;""),(IF(AN5=AN2,VLOOKUP(#REF!,INDIRECT(AN$25),$B$21,FALSE),VLOOKUP(AN$1,INDIRECT(AN$25),$B$21,FALSE))),"")</f>
        <v>0</v>
      </c>
      <c r="AO6" s="89">
        <f ca="1">IF(AND(AO5&lt;&gt;"Free",AO5&lt;&gt;"",AO$25&lt;&gt;""),(IF(AO5=AO2,VLOOKUP(#REF!,INDIRECT(AO$25),$B$21,FALSE),VLOOKUP(AO$1,INDIRECT(AO$25),$B$21,FALSE))),"")</f>
        <v>0</v>
      </c>
      <c r="AP6" s="89">
        <f ca="1">IF(AND(AP5&lt;&gt;"Free",AP5&lt;&gt;"",AP$25&lt;&gt;""),(IF(AP5=AP2,VLOOKUP(#REF!,INDIRECT(AP$25),$B$21,FALSE),VLOOKUP(AP$1,INDIRECT(AP$25),$B$21,FALSE))),"")</f>
        <v>0</v>
      </c>
      <c r="AQ6" s="89">
        <f ca="1">IF(AND(AQ5&lt;&gt;"Free",AQ5&lt;&gt;"",AQ$25&lt;&gt;""),(IF(AQ5=AQ2,VLOOKUP(#REF!,INDIRECT(AQ$25),$B$21,FALSE),VLOOKUP(AQ$1,INDIRECT(AQ$25),$B$21,FALSE))),"")</f>
        <v>0</v>
      </c>
      <c r="AR6" s="89">
        <f ca="1">IF(AND(AR5&lt;&gt;"Free",AR5&lt;&gt;"",AR$25&lt;&gt;""),(IF(AR5=AR2,VLOOKUP(#REF!,INDIRECT(AR$25),$B$21,FALSE),VLOOKUP(AR$1,INDIRECT(AR$25),$B$21,FALSE))),"")</f>
        <v>0</v>
      </c>
    </row>
    <row r="7" spans="1:44" ht="24.95" customHeight="1" x14ac:dyDescent="0.2">
      <c r="A7" s="86"/>
      <c r="B7" s="344"/>
      <c r="C7" s="342"/>
      <c r="D7" s="97" t="str">
        <f ca="1">IF(AND(D5&lt;&gt;"Free",D5&lt;&gt;"",D$25&lt;&gt;""),(IF(D5=D2,VLOOKUP(#REF!,INDIRECT(D$25),13,FALSE),VLOOKUP(D$1,INDIRECT(D$25),13,FALSE))),"")</f>
        <v>Try scrolling down this sheet</v>
      </c>
      <c r="E7" s="97" t="str">
        <f ca="1">IF(AND(E5&lt;&gt;"Free",E5&lt;&gt;"",E$25&lt;&gt;""),(IF(E5=E2,VLOOKUP(#REF!,INDIRECT(E$25),13,FALSE),VLOOKUP(E$1,INDIRECT(E$25),13,FALSE))),"")</f>
        <v/>
      </c>
      <c r="F7" s="97" t="str">
        <f ca="1">IF(AND(F5&lt;&gt;"Free",F5&lt;&gt;"",F$25&lt;&gt;""),(IF(F5=F2,VLOOKUP(#REF!,INDIRECT(F$25),13,FALSE),VLOOKUP(F$1,INDIRECT(F$25),13,FALSE))),"")</f>
        <v/>
      </c>
      <c r="G7" s="97" t="str">
        <f ca="1">IF(AND(G5&lt;&gt;"Free",G5&lt;&gt;"",G$25&lt;&gt;""),(IF(G5=G2,VLOOKUP(#REF!,INDIRECT(G$25),13,FALSE),VLOOKUP(G$1,INDIRECT(G$25),13,FALSE))),"")</f>
        <v/>
      </c>
      <c r="H7" s="97" t="str">
        <f ca="1">IF(AND(H5&lt;&gt;"Free",H5&lt;&gt;"",H$25&lt;&gt;""),(IF(H5=H2,VLOOKUP(#REF!,INDIRECT(H$25),13,FALSE),VLOOKUP(H$1,INDIRECT(H$25),13,FALSE))),"")</f>
        <v/>
      </c>
      <c r="I7" s="342"/>
      <c r="J7" s="97" t="str">
        <f ca="1">IF(AND(J5&lt;&gt;"Free",J5&lt;&gt;"",J$25&lt;&gt;""),(IF(J5=J2,VLOOKUP(#REF!,INDIRECT(J$25),13,FALSE),VLOOKUP(J$1,INDIRECT(J$25),13,FALSE))),"")</f>
        <v/>
      </c>
      <c r="K7" s="97" t="str">
        <f ca="1">IF(AND(K5&lt;&gt;"Free",K5&lt;&gt;"",K$25&lt;&gt;""),(IF(K5=K2,VLOOKUP(#REF!,INDIRECT(K$25),13,FALSE),VLOOKUP(K$1,INDIRECT(K$25),13,FALSE))),"")</f>
        <v/>
      </c>
      <c r="L7" s="97" t="str">
        <f ca="1">IF(AND(L5&lt;&gt;"Free",L5&lt;&gt;"",L$25&lt;&gt;""),(IF(L5=L2,VLOOKUP(#REF!,INDIRECT(L$25),13,FALSE),VLOOKUP(L$1,INDIRECT(L$25),13,FALSE))),"")</f>
        <v/>
      </c>
      <c r="M7" s="97" t="str">
        <f ca="1">IF(AND(M5&lt;&gt;"Free",M5&lt;&gt;"",M$25&lt;&gt;""),(IF(M5=M2,VLOOKUP(#REF!,INDIRECT(M$25),13,FALSE),VLOOKUP(M$1,INDIRECT(M$25),13,FALSE))),"")</f>
        <v/>
      </c>
      <c r="N7" s="97" t="str">
        <f ca="1">IF(AND(N5&lt;&gt;"Free",N5&lt;&gt;"",N$25&lt;&gt;""),(IF(N5=N2,VLOOKUP(#REF!,INDIRECT(N$25),13,FALSE),VLOOKUP(N$1,INDIRECT(N$25),13,FALSE))),"")</f>
        <v/>
      </c>
      <c r="O7" s="342"/>
      <c r="P7" s="97" t="str">
        <f ca="1">IF(AND(P5&lt;&gt;"Free",P5&lt;&gt;"",P$25&lt;&gt;""),(IF(P5=P2,VLOOKUP(#REF!,INDIRECT(P$25),13,FALSE),VLOOKUP(P$1,INDIRECT(P$25),13,FALSE))),"")</f>
        <v/>
      </c>
      <c r="Q7" s="97" t="str">
        <f ca="1">IF(AND(Q5&lt;&gt;"Free",Q5&lt;&gt;"",Q$25&lt;&gt;""),(IF(Q5=Q2,VLOOKUP(#REF!,INDIRECT(Q$25),13,FALSE),VLOOKUP(Q$1,INDIRECT(Q$25),13,FALSE))),"")</f>
        <v/>
      </c>
      <c r="R7" s="97" t="str">
        <f ca="1">IF(AND(R5&lt;&gt;"Free",R5&lt;&gt;"",R$25&lt;&gt;""),(IF(R5=R2,VLOOKUP(#REF!,INDIRECT(R$25),13,FALSE),VLOOKUP(R$1,INDIRECT(R$25),13,FALSE))),"")</f>
        <v/>
      </c>
      <c r="S7" s="97" t="str">
        <f ca="1">IF(AND(S5&lt;&gt;"Free",S5&lt;&gt;"",S$25&lt;&gt;""),(IF(S5=S2,VLOOKUP(#REF!,INDIRECT(S$25),13,FALSE),VLOOKUP(S$1,INDIRECT(S$25),13,FALSE))),"")</f>
        <v/>
      </c>
      <c r="T7" s="97" t="str">
        <f ca="1">IF(AND(T5&lt;&gt;"Free",T5&lt;&gt;"",T$25&lt;&gt;""),(IF(T5=T2,VLOOKUP(#REF!,INDIRECT(T$25),13,FALSE),VLOOKUP(T$1,INDIRECT(T$25),13,FALSE))),"")</f>
        <v/>
      </c>
      <c r="U7" s="342"/>
      <c r="V7" s="97" t="str">
        <f ca="1">IF(AND(V5&lt;&gt;"Free",V5&lt;&gt;"",V$25&lt;&gt;""),(IF(V5=V2,VLOOKUP(#REF!,INDIRECT(V$25),13,FALSE),VLOOKUP(V$1,INDIRECT(V$25),13,FALSE))),"")</f>
        <v/>
      </c>
      <c r="W7" s="97" t="str">
        <f ca="1">IF(AND(W5&lt;&gt;"Free",W5&lt;&gt;"",W$25&lt;&gt;""),(IF(W5=W2,VLOOKUP(#REF!,INDIRECT(W$25),13,FALSE),VLOOKUP(W$1,INDIRECT(W$25),13,FALSE))),"")</f>
        <v/>
      </c>
      <c r="X7" s="97" t="str">
        <f ca="1">IF(AND(X5&lt;&gt;"Free",X5&lt;&gt;"",X$25&lt;&gt;""),(IF(X5=X2,VLOOKUP(#REF!,INDIRECT(X$25),13,FALSE),VLOOKUP(X$1,INDIRECT(X$25),13,FALSE))),"")</f>
        <v/>
      </c>
      <c r="Y7" s="97" t="str">
        <f ca="1">IF(AND(Y5&lt;&gt;"Free",Y5&lt;&gt;"",Y$25&lt;&gt;""),(IF(Y5=Y2,VLOOKUP(#REF!,INDIRECT(Y$25),13,FALSE),VLOOKUP(Y$1,INDIRECT(Y$25),13,FALSE))),"")</f>
        <v/>
      </c>
      <c r="Z7" s="97" t="str">
        <f ca="1">IF(AND(Z5&lt;&gt;"Free",Z5&lt;&gt;"",Z$25&lt;&gt;""),(IF(Z5=Z2,VLOOKUP(#REF!,INDIRECT(Z$25),13,FALSE),VLOOKUP(Z$1,INDIRECT(Z$25),13,FALSE))),"")</f>
        <v/>
      </c>
      <c r="AA7" s="342"/>
      <c r="AB7" s="97" t="str">
        <f ca="1">IF(AND(AB5&lt;&gt;"Free",AB5&lt;&gt;"",AB$25&lt;&gt;""),(IF(AB5=AB2,VLOOKUP(#REF!,INDIRECT(AB$25),13,FALSE),VLOOKUP(AB$1,INDIRECT(AB$25),13,FALSE))),"")</f>
        <v/>
      </c>
      <c r="AC7" s="97" t="str">
        <f ca="1">IF(AND(AC5&lt;&gt;"Free",AC5&lt;&gt;"",AC$25&lt;&gt;""),(IF(AC5=AC2,VLOOKUP(#REF!,INDIRECT(AC$25),13,FALSE),VLOOKUP(AC$1,INDIRECT(AC$25),13,FALSE))),"")</f>
        <v/>
      </c>
      <c r="AD7" s="97" t="str">
        <f ca="1">IF(AND(AD5&lt;&gt;"Free",AD5&lt;&gt;"",AD$25&lt;&gt;""),(IF(AD5=AD2,VLOOKUP(#REF!,INDIRECT(AD$25),13,FALSE),VLOOKUP(AD$1,INDIRECT(AD$25),13,FALSE))),"")</f>
        <v/>
      </c>
      <c r="AE7" s="97" t="str">
        <f ca="1">IF(AND(AE5&lt;&gt;"Free",AE5&lt;&gt;"",AE$25&lt;&gt;""),(IF(AE5=AE2,VLOOKUP(#REF!,INDIRECT(AE$25),13,FALSE),VLOOKUP(AE$1,INDIRECT(AE$25),13,FALSE))),"")</f>
        <v/>
      </c>
      <c r="AF7" s="97" t="str">
        <f ca="1">IF(AND(AF5&lt;&gt;"Free",AF5&lt;&gt;"",AF$25&lt;&gt;""),(IF(AF5=AF2,VLOOKUP(#REF!,INDIRECT(AF$25),13,FALSE),VLOOKUP(AF$1,INDIRECT(AF$25),13,FALSE))),"")</f>
        <v/>
      </c>
      <c r="AG7" s="342"/>
      <c r="AH7" s="97" t="str">
        <f ca="1">IF(AND(AH5&lt;&gt;"Free",AH5&lt;&gt;"",AH$25&lt;&gt;""),(IF(AH5=AH2,VLOOKUP(#REF!,INDIRECT(AH$25),13,FALSE),VLOOKUP(AH$1,INDIRECT(AH$25),13,FALSE))),"")</f>
        <v/>
      </c>
      <c r="AI7" s="97" t="str">
        <f ca="1">IF(AND(AI5&lt;&gt;"Free",AI5&lt;&gt;"",AI$25&lt;&gt;""),(IF(AI5=AI2,VLOOKUP(#REF!,INDIRECT(AI$25),13,FALSE),VLOOKUP(AI$1,INDIRECT(AI$25),13,FALSE))),"")</f>
        <v/>
      </c>
      <c r="AJ7" s="97" t="str">
        <f ca="1">IF(AND(AJ5&lt;&gt;"Free",AJ5&lt;&gt;"",AJ$25&lt;&gt;""),(IF(AJ5=AJ2,VLOOKUP(#REF!,INDIRECT(AJ$25),13,FALSE),VLOOKUP(AJ$1,INDIRECT(AJ$25),13,FALSE))),"")</f>
        <v/>
      </c>
      <c r="AK7" s="97" t="str">
        <f ca="1">IF(AND(AK5&lt;&gt;"Free",AK5&lt;&gt;"",AK$25&lt;&gt;""),(IF(AK5=AK2,VLOOKUP(#REF!,INDIRECT(AK$25),13,FALSE),VLOOKUP(AK$1,INDIRECT(AK$25),13,FALSE))),"")</f>
        <v/>
      </c>
      <c r="AL7" s="97" t="str">
        <f ca="1">IF(AND(AL5&lt;&gt;"Free",AL5&lt;&gt;"",AL$25&lt;&gt;""),(IF(AL5=AL2,VLOOKUP(#REF!,INDIRECT(AL$25),13,FALSE),VLOOKUP(AL$1,INDIRECT(AL$25),13,FALSE))),"")</f>
        <v/>
      </c>
      <c r="AM7" s="342"/>
      <c r="AN7" s="97" t="str">
        <f ca="1">IF(AND(AN5&lt;&gt;"Free",AN5&lt;&gt;"",AN$25&lt;&gt;""),(IF(AN5=AN2,VLOOKUP(#REF!,INDIRECT(AN$25),13,FALSE),VLOOKUP(AN$1,INDIRECT(AN$25),13,FALSE))),"")</f>
        <v/>
      </c>
      <c r="AO7" s="97" t="str">
        <f ca="1">IF(AND(AO5&lt;&gt;"Free",AO5&lt;&gt;"",AO$25&lt;&gt;""),(IF(AO5=AO2,VLOOKUP(#REF!,INDIRECT(AO$25),13,FALSE),VLOOKUP(AO$1,INDIRECT(AO$25),13,FALSE))),"")</f>
        <v/>
      </c>
      <c r="AP7" s="97" t="str">
        <f ca="1">IF(AND(AP5&lt;&gt;"Free",AP5&lt;&gt;"",AP$25&lt;&gt;""),(IF(AP5=AP2,VLOOKUP(#REF!,INDIRECT(AP$25),13,FALSE),VLOOKUP(AP$1,INDIRECT(AP$25),13,FALSE))),"")</f>
        <v/>
      </c>
      <c r="AQ7" s="97" t="str">
        <f ca="1">IF(AND(AQ5&lt;&gt;"Free",AQ5&lt;&gt;"",AQ$25&lt;&gt;""),(IF(AQ5=AQ2,VLOOKUP(#REF!,INDIRECT(AQ$25),13,FALSE),VLOOKUP(AQ$1,INDIRECT(AQ$25),13,FALSE))),"")</f>
        <v/>
      </c>
      <c r="AR7" s="97" t="str">
        <f ca="1">IF(AND(AR5&lt;&gt;"Free",AR5&lt;&gt;"",AR$25&lt;&gt;""),(IF(AR5=AR2,VLOOKUP(#REF!,INDIRECT(AR$25),13,FALSE),VLOOKUP(AR$1,INDIRECT(AR$25),13,FALSE))),"")</f>
        <v/>
      </c>
    </row>
    <row r="8" spans="1:44" s="48" customFormat="1" ht="15" x14ac:dyDescent="0.25">
      <c r="A8" s="86" t="str">
        <f>IF(VLOOKUP(6,Group,2)="","no",VLOOKUP(6,Group,2))</f>
        <v>10a2</v>
      </c>
      <c r="B8" s="344"/>
      <c r="C8" s="342"/>
      <c r="D8" s="88">
        <f>IF(D1&lt;&gt;"",VLOOKUP(D$1,Timetable,4,FALSE),"")</f>
        <v>12</v>
      </c>
      <c r="E8" s="88" t="str">
        <f>IF(E1&lt;&gt;"",VLOOKUP(E$1,Timetable,4,FALSE),"")</f>
        <v>7c2</v>
      </c>
      <c r="F8" s="88" t="str">
        <f>IF(F1&lt;&gt;"",VLOOKUP(F$1,Timetable,4,FALSE),"")</f>
        <v/>
      </c>
      <c r="G8" s="88" t="str">
        <f>IF(G1&lt;&gt;"",VLOOKUP(G$1,Timetable,4,FALSE),"")</f>
        <v>7c2</v>
      </c>
      <c r="H8" s="88" t="str">
        <f>IF(H1&lt;&gt;"",VLOOKUP(H$1,Timetable,4,FALSE),"")</f>
        <v>8a1</v>
      </c>
      <c r="I8" s="342"/>
      <c r="J8" s="88" t="str">
        <f>IF(J1&lt;&gt;"",VLOOKUP(J$1,Timetable,4,FALSE),"")</f>
        <v>9b4</v>
      </c>
      <c r="K8" s="88" t="str">
        <f>IF(K1&lt;&gt;"",VLOOKUP(K$1,Timetable,4,FALSE),"")</f>
        <v/>
      </c>
      <c r="L8" s="88">
        <f>IF(L1&lt;&gt;"",VLOOKUP(L$1,Timetable,4,FALSE),"")</f>
        <v>12</v>
      </c>
      <c r="M8" s="88" t="str">
        <f>IF(M1&lt;&gt;"",VLOOKUP(M$1,Timetable,4,FALSE),"")</f>
        <v>10a2</v>
      </c>
      <c r="N8" s="88">
        <f>IF(N1&lt;&gt;"",VLOOKUP(N$1,Timetable,4,FALSE),"")</f>
        <v>13</v>
      </c>
      <c r="O8" s="342"/>
      <c r="P8" s="88">
        <f>IF(P1&lt;&gt;"",VLOOKUP(P$1,Timetable,4,FALSE),"")</f>
        <v>12</v>
      </c>
      <c r="Q8" s="88" t="str">
        <f>IF(Q1&lt;&gt;"",VLOOKUP(Q$1,Timetable,4,FALSE),"")</f>
        <v>7c2</v>
      </c>
      <c r="R8" s="88" t="str">
        <f>IF(R1&lt;&gt;"",VLOOKUP(R$1,Timetable,4,FALSE),"")</f>
        <v/>
      </c>
      <c r="S8" s="88" t="str">
        <f>IF(S1&lt;&gt;"",VLOOKUP(S$1,Timetable,4,FALSE),"")</f>
        <v>7c2</v>
      </c>
      <c r="T8" s="88" t="str">
        <f>IF(T1&lt;&gt;"",VLOOKUP(T$1,Timetable,4,FALSE),"")</f>
        <v>8a1</v>
      </c>
      <c r="U8" s="342"/>
      <c r="V8" s="88" t="str">
        <f>IF(V1&lt;&gt;"",VLOOKUP(V$1,Timetable,4,FALSE),"")</f>
        <v>9b4</v>
      </c>
      <c r="W8" s="88" t="str">
        <f>IF(W1&lt;&gt;"",VLOOKUP(W$1,Timetable,4,FALSE),"")</f>
        <v/>
      </c>
      <c r="X8" s="88">
        <f>IF(X1&lt;&gt;"",VLOOKUP(X$1,Timetable,4,FALSE),"")</f>
        <v>12</v>
      </c>
      <c r="Y8" s="88" t="str">
        <f>IF(Y1&lt;&gt;"",VLOOKUP(Y$1,Timetable,4,FALSE),"")</f>
        <v>10a2</v>
      </c>
      <c r="Z8" s="88">
        <f>IF(Z1&lt;&gt;"",VLOOKUP(Z$1,Timetable,4,FALSE),"")</f>
        <v>13</v>
      </c>
      <c r="AA8" s="342"/>
      <c r="AB8" s="88">
        <f>IF(AB1&lt;&gt;"",VLOOKUP(AB$1,Timetable,4,FALSE),"")</f>
        <v>12</v>
      </c>
      <c r="AC8" s="88" t="str">
        <f>IF(AC1&lt;&gt;"",VLOOKUP(AC$1,Timetable,4,FALSE),"")</f>
        <v>7c2</v>
      </c>
      <c r="AD8" s="88" t="str">
        <f>IF(AD1&lt;&gt;"",VLOOKUP(AD$1,Timetable,4,FALSE),"")</f>
        <v/>
      </c>
      <c r="AE8" s="88" t="str">
        <f>IF(AE1&lt;&gt;"",VLOOKUP(AE$1,Timetable,4,FALSE),"")</f>
        <v>7c2</v>
      </c>
      <c r="AF8" s="88" t="str">
        <f>IF(AF1&lt;&gt;"",VLOOKUP(AF$1,Timetable,4,FALSE),"")</f>
        <v>8a1</v>
      </c>
      <c r="AG8" s="342"/>
      <c r="AH8" s="88" t="str">
        <f>IF(AH1&lt;&gt;"",VLOOKUP(AH$1,Timetable,4,FALSE),"")</f>
        <v>9b4</v>
      </c>
      <c r="AI8" s="88" t="str">
        <f>IF(AI1&lt;&gt;"",VLOOKUP(AI$1,Timetable,4,FALSE),"")</f>
        <v/>
      </c>
      <c r="AJ8" s="88">
        <f>IF(AJ1&lt;&gt;"",VLOOKUP(AJ$1,Timetable,4,FALSE),"")</f>
        <v>12</v>
      </c>
      <c r="AK8" s="88" t="str">
        <f>IF(AK1&lt;&gt;"",VLOOKUP(AK$1,Timetable,4,FALSE),"")</f>
        <v>10a2</v>
      </c>
      <c r="AL8" s="88">
        <f>IF(AL1&lt;&gt;"",VLOOKUP(AL$1,Timetable,4,FALSE),"")</f>
        <v>13</v>
      </c>
      <c r="AM8" s="342"/>
      <c r="AN8" s="88">
        <f>IF(AN1&lt;&gt;"",VLOOKUP(AN$1,Timetable,4,FALSE),"")</f>
        <v>12</v>
      </c>
      <c r="AO8" s="88" t="str">
        <f>IF(AO1&lt;&gt;"",VLOOKUP(AO$1,Timetable,4,FALSE),"")</f>
        <v>7c2</v>
      </c>
      <c r="AP8" s="88" t="str">
        <f>IF(AP1&lt;&gt;"",VLOOKUP(AP$1,Timetable,4,FALSE),"")</f>
        <v/>
      </c>
      <c r="AQ8" s="88" t="str">
        <f>IF(AQ1&lt;&gt;"",VLOOKUP(AQ$1,Timetable,4,FALSE),"")</f>
        <v>7c2</v>
      </c>
      <c r="AR8" s="88" t="str">
        <f>IF(AR1&lt;&gt;"",VLOOKUP(AR$1,Timetable,4,FALSE),"")</f>
        <v>8a1</v>
      </c>
    </row>
    <row r="9" spans="1:44" ht="54.95" customHeight="1" x14ac:dyDescent="0.2">
      <c r="A9" s="86" t="str">
        <f>IF(VLOOKUP(7,Group,2)="","no",VLOOKUP(7,Group,2))</f>
        <v>7c2</v>
      </c>
      <c r="B9" s="344"/>
      <c r="C9" s="342"/>
      <c r="D9" s="89">
        <f ca="1">IF(AND(D8&lt;&gt;"Free",D8&lt;&gt;"",D$26&lt;&gt;""),(IF(OR(D8=D2,D8=D5),VLOOKUP(#REF!,INDIRECT(D$26),$B$21,FALSE),VLOOKUP(D$1,INDIRECT(D$26),$B$21,FALSE))),"")</f>
        <v>0</v>
      </c>
      <c r="E9" s="89">
        <f ca="1">IF(AND(E8&lt;&gt;"Free",E8&lt;&gt;"",E$26&lt;&gt;""),(IF(OR(E8=E2,E8=E5),VLOOKUP(#REF!,INDIRECT(E$26),$B$21,FALSE),VLOOKUP(E$1,INDIRECT(E$26),$B$21,FALSE))),"")</f>
        <v>0</v>
      </c>
      <c r="F9" s="89" t="str">
        <f ca="1">IF(AND(F8&lt;&gt;"Free",F8&lt;&gt;"",F$26&lt;&gt;""),(IF(OR(F8=F2,F8=F5),VLOOKUP(#REF!,INDIRECT(F$26),$B$21,FALSE),VLOOKUP(F$1,INDIRECT(F$26),$B$21,FALSE))),"")</f>
        <v/>
      </c>
      <c r="G9" s="89">
        <f ca="1">IF(AND(G8&lt;&gt;"Free",G8&lt;&gt;"",G$26&lt;&gt;""),(IF(OR(G8=G2,G8=G5),VLOOKUP(#REF!,INDIRECT(G$26),$B$21,FALSE),VLOOKUP(G$1,INDIRECT(G$26),$B$21,FALSE))),"")</f>
        <v>0</v>
      </c>
      <c r="H9" s="89">
        <f ca="1">IF(AND(H8&lt;&gt;"Free",H8&lt;&gt;"",H$26&lt;&gt;""),(IF(OR(H8=H2,H8=H5),VLOOKUP(#REF!,INDIRECT(H$26),$B$21,FALSE),VLOOKUP(H$1,INDIRECT(H$26),$B$21,FALSE))),"")</f>
        <v>0</v>
      </c>
      <c r="I9" s="342"/>
      <c r="J9" s="89">
        <f ca="1">IF(AND(J8&lt;&gt;"Free",J8&lt;&gt;"",J$26&lt;&gt;""),(IF(OR(J8=J2,J8=J5),VLOOKUP(#REF!,INDIRECT(J$26),$B$21,FALSE),VLOOKUP(J$1,INDIRECT(J$26),$B$21,FALSE))),"")</f>
        <v>0</v>
      </c>
      <c r="K9" s="89" t="str">
        <f ca="1">IF(AND(K8&lt;&gt;"Free",K8&lt;&gt;"",K$26&lt;&gt;""),(IF(OR(K8=K2,K8=K5),VLOOKUP(#REF!,INDIRECT(K$26),$B$21,FALSE),VLOOKUP(K$1,INDIRECT(K$26),$B$21,FALSE))),"")</f>
        <v/>
      </c>
      <c r="L9" s="89">
        <f ca="1">IF(AND(L8&lt;&gt;"Free",L8&lt;&gt;"",L$26&lt;&gt;""),(IF(OR(L8=L2,L8=L5),VLOOKUP(#REF!,INDIRECT(L$26),$B$21,FALSE),VLOOKUP(L$1,INDIRECT(L$26),$B$21,FALSE))),"")</f>
        <v>0</v>
      </c>
      <c r="M9" s="89" t="str">
        <f ca="1">IF(AND(M8&lt;&gt;"Free",M8&lt;&gt;"",M$26&lt;&gt;""),(IF(OR(M8=M2,M8=M5),VLOOKUP(#REF!,INDIRECT(M$26),$B$21,FALSE),VLOOKUP(M$1,INDIRECT(M$26),$B$21,FALSE))),"")</f>
        <v>Lesson 6 - Homeworks and markign</v>
      </c>
      <c r="N9" s="89">
        <f ca="1">IF(AND(N8&lt;&gt;"Free",N8&lt;&gt;"",N$26&lt;&gt;""),(IF(OR(N8=N2,N8=N5),VLOOKUP(#REF!,INDIRECT(N$26),$B$21,FALSE),VLOOKUP(N$1,INDIRECT(N$26),$B$21,FALSE))),"")</f>
        <v>0</v>
      </c>
      <c r="O9" s="342"/>
      <c r="P9" s="89">
        <f ca="1">IF(AND(P8&lt;&gt;"Free",P8&lt;&gt;"",P$26&lt;&gt;""),(IF(OR(P8=P2,P8=P5),VLOOKUP(#REF!,INDIRECT(P$26),$B$21,FALSE),VLOOKUP(P$1,INDIRECT(P$26),$B$21,FALSE))),"")</f>
        <v>0</v>
      </c>
      <c r="Q9" s="89">
        <f ca="1">IF(AND(Q8&lt;&gt;"Free",Q8&lt;&gt;"",Q$26&lt;&gt;""),(IF(OR(Q8=Q2,Q8=Q5),VLOOKUP(#REF!,INDIRECT(Q$26),$B$21,FALSE),VLOOKUP(Q$1,INDIRECT(Q$26),$B$21,FALSE))),"")</f>
        <v>0</v>
      </c>
      <c r="R9" s="89" t="str">
        <f ca="1">IF(AND(R8&lt;&gt;"Free",R8&lt;&gt;"",R$26&lt;&gt;""),(IF(OR(R8=R2,R8=R5),VLOOKUP(#REF!,INDIRECT(R$26),$B$21,FALSE),VLOOKUP(R$1,INDIRECT(R$26),$B$21,FALSE))),"")</f>
        <v/>
      </c>
      <c r="S9" s="89">
        <f ca="1">IF(AND(S8&lt;&gt;"Free",S8&lt;&gt;"",S$26&lt;&gt;""),(IF(OR(S8=S2,S8=S5),VLOOKUP(#REF!,INDIRECT(S$26),$B$21,FALSE),VLOOKUP(S$1,INDIRECT(S$26),$B$21,FALSE))),"")</f>
        <v>0</v>
      </c>
      <c r="T9" s="89">
        <f ca="1">IF(AND(T8&lt;&gt;"Free",T8&lt;&gt;"",T$26&lt;&gt;""),(IF(OR(T8=T2,T8=T5),VLOOKUP(#REF!,INDIRECT(T$26),$B$21,FALSE),VLOOKUP(T$1,INDIRECT(T$26),$B$21,FALSE))),"")</f>
        <v>0</v>
      </c>
      <c r="U9" s="342"/>
      <c r="V9" s="89">
        <f ca="1">IF(AND(V8&lt;&gt;"Free",V8&lt;&gt;"",V$26&lt;&gt;""),(IF(OR(V8=V2,V8=V5),VLOOKUP(#REF!,INDIRECT(V$26),$B$21,FALSE),VLOOKUP(V$1,INDIRECT(V$26),$B$21,FALSE))),"")</f>
        <v>0</v>
      </c>
      <c r="W9" s="89" t="str">
        <f ca="1">IF(AND(W8&lt;&gt;"Free",W8&lt;&gt;"",W$26&lt;&gt;""),(IF(OR(W8=W2,W8=W5),VLOOKUP(#REF!,INDIRECT(W$26),$B$21,FALSE),VLOOKUP(W$1,INDIRECT(W$26),$B$21,FALSE))),"")</f>
        <v/>
      </c>
      <c r="X9" s="89">
        <f ca="1">IF(AND(X8&lt;&gt;"Free",X8&lt;&gt;"",X$26&lt;&gt;""),(IF(OR(X8=X2,X8=X5),VLOOKUP(#REF!,INDIRECT(X$26),$B$21,FALSE),VLOOKUP(X$1,INDIRECT(X$26),$B$21,FALSE))),"")</f>
        <v>0</v>
      </c>
      <c r="Y9" s="89">
        <f ca="1">IF(AND(Y8&lt;&gt;"Free",Y8&lt;&gt;"",Y$26&lt;&gt;""),(IF(OR(Y8=Y2,Y8=Y5),VLOOKUP(#REF!,INDIRECT(Y$26),$B$21,FALSE),VLOOKUP(Y$1,INDIRECT(Y$26),$B$21,FALSE))),"")</f>
        <v>0</v>
      </c>
      <c r="Z9" s="89">
        <f ca="1">IF(AND(Z8&lt;&gt;"Free",Z8&lt;&gt;"",Z$26&lt;&gt;""),(IF(OR(Z8=Z2,Z8=Z5),VLOOKUP(#REF!,INDIRECT(Z$26),$B$21,FALSE),VLOOKUP(Z$1,INDIRECT(Z$26),$B$21,FALSE))),"")</f>
        <v>0</v>
      </c>
      <c r="AA9" s="342"/>
      <c r="AB9" s="89">
        <f ca="1">IF(AND(AB8&lt;&gt;"Free",AB8&lt;&gt;"",AB$26&lt;&gt;""),(IF(OR(AB8=AB2,AB8=AB5),VLOOKUP(#REF!,INDIRECT(AB$26),$B$21,FALSE),VLOOKUP(AB$1,INDIRECT(AB$26),$B$21,FALSE))),"")</f>
        <v>0</v>
      </c>
      <c r="AC9" s="89">
        <f ca="1">IF(AND(AC8&lt;&gt;"Free",AC8&lt;&gt;"",AC$26&lt;&gt;""),(IF(OR(AC8=AC2,AC8=AC5),VLOOKUP(#REF!,INDIRECT(AC$26),$B$21,FALSE),VLOOKUP(AC$1,INDIRECT(AC$26),$B$21,FALSE))),"")</f>
        <v>0</v>
      </c>
      <c r="AD9" s="89" t="str">
        <f ca="1">IF(AND(AD8&lt;&gt;"Free",AD8&lt;&gt;"",AD$26&lt;&gt;""),(IF(OR(AD8=AD2,AD8=AD5),VLOOKUP(#REF!,INDIRECT(AD$26),$B$21,FALSE),VLOOKUP(AD$1,INDIRECT(AD$26),$B$21,FALSE))),"")</f>
        <v/>
      </c>
      <c r="AE9" s="89">
        <f ca="1">IF(AND(AE8&lt;&gt;"Free",AE8&lt;&gt;"",AE$26&lt;&gt;""),(IF(OR(AE8=AE2,AE8=AE5),VLOOKUP(#REF!,INDIRECT(AE$26),$B$21,FALSE),VLOOKUP(AE$1,INDIRECT(AE$26),$B$21,FALSE))),"")</f>
        <v>0</v>
      </c>
      <c r="AF9" s="89">
        <f ca="1">IF(AND(AF8&lt;&gt;"Free",AF8&lt;&gt;"",AF$26&lt;&gt;""),(IF(OR(AF8=AF2,AF8=AF5),VLOOKUP(#REF!,INDIRECT(AF$26),$B$21,FALSE),VLOOKUP(AF$1,INDIRECT(AF$26),$B$21,FALSE))),"")</f>
        <v>0</v>
      </c>
      <c r="AG9" s="342"/>
      <c r="AH9" s="89">
        <f ca="1">IF(AND(AH8&lt;&gt;"Free",AH8&lt;&gt;"",AH$26&lt;&gt;""),(IF(OR(AH8=AH2,AH8=AH5),VLOOKUP(#REF!,INDIRECT(AH$26),$B$21,FALSE),VLOOKUP(AH$1,INDIRECT(AH$26),$B$21,FALSE))),"")</f>
        <v>0</v>
      </c>
      <c r="AI9" s="89" t="str">
        <f ca="1">IF(AND(AI8&lt;&gt;"Free",AI8&lt;&gt;"",AI$26&lt;&gt;""),(IF(OR(AI8=AI2,AI8=AI5),VLOOKUP(#REF!,INDIRECT(AI$26),$B$21,FALSE),VLOOKUP(AI$1,INDIRECT(AI$26),$B$21,FALSE))),"")</f>
        <v/>
      </c>
      <c r="AJ9" s="89">
        <f ca="1">IF(AND(AJ8&lt;&gt;"Free",AJ8&lt;&gt;"",AJ$26&lt;&gt;""),(IF(OR(AJ8=AJ2,AJ8=AJ5),VLOOKUP(#REF!,INDIRECT(AJ$26),$B$21,FALSE),VLOOKUP(AJ$1,INDIRECT(AJ$26),$B$21,FALSE))),"")</f>
        <v>0</v>
      </c>
      <c r="AK9" s="89">
        <f ca="1">IF(AND(AK8&lt;&gt;"Free",AK8&lt;&gt;"",AK$26&lt;&gt;""),(IF(OR(AK8=AK2,AK8=AK5),VLOOKUP(#REF!,INDIRECT(AK$26),$B$21,FALSE),VLOOKUP(AK$1,INDIRECT(AK$26),$B$21,FALSE))),"")</f>
        <v>0</v>
      </c>
      <c r="AL9" s="89">
        <f ca="1">IF(AND(AL8&lt;&gt;"Free",AL8&lt;&gt;"",AL$26&lt;&gt;""),(IF(OR(AL8=AL2,AL8=AL5),VLOOKUP(#REF!,INDIRECT(AL$26),$B$21,FALSE),VLOOKUP(AL$1,INDIRECT(AL$26),$B$21,FALSE))),"")</f>
        <v>0</v>
      </c>
      <c r="AM9" s="342"/>
      <c r="AN9" s="89">
        <f ca="1">IF(AND(AN8&lt;&gt;"Free",AN8&lt;&gt;"",AN$26&lt;&gt;""),(IF(OR(AN8=AN2,AN8=AN5),VLOOKUP(#REF!,INDIRECT(AN$26),$B$21,FALSE),VLOOKUP(AN$1,INDIRECT(AN$26),$B$21,FALSE))),"")</f>
        <v>0</v>
      </c>
      <c r="AO9" s="89" t="str">
        <f ca="1">IF(AND(AO8&lt;&gt;"Free",AO8&lt;&gt;"",AO$26&lt;&gt;""),(IF(OR(AO8=AO2,AO8=AO5),VLOOKUP(#REF!,INDIRECT(AO$26),$B$21,FALSE),VLOOKUP(AO$1,INDIRECT(AO$26),$B$21,FALSE))),"")</f>
        <v xml:space="preserve">Good - you have completed the extension task. </v>
      </c>
      <c r="AP9" s="89" t="str">
        <f ca="1">IF(AND(AP8&lt;&gt;"Free",AP8&lt;&gt;"",AP$26&lt;&gt;""),(IF(OR(AP8=AP2,AP8=AP5),VLOOKUP(#REF!,INDIRECT(AP$26),$B$21,FALSE),VLOOKUP(AP$1,INDIRECT(AP$26),$B$21,FALSE))),"")</f>
        <v/>
      </c>
      <c r="AQ9" s="89">
        <f ca="1">IF(AND(AQ8&lt;&gt;"Free",AQ8&lt;&gt;"",AQ$26&lt;&gt;""),(IF(OR(AQ8=AQ2,AQ8=AQ5),VLOOKUP(#REF!,INDIRECT(AQ$26),$B$21,FALSE),VLOOKUP(AQ$1,INDIRECT(AQ$26),$B$21,FALSE))),"")</f>
        <v>0</v>
      </c>
      <c r="AR9" s="89">
        <f ca="1">IF(AND(AR8&lt;&gt;"Free",AR8&lt;&gt;"",AR$26&lt;&gt;""),(IF(OR(AR8=AR2,AR8=AR5),VLOOKUP(#REF!,INDIRECT(AR$26),$B$21,FALSE),VLOOKUP(AR$1,INDIRECT(AR$26),$B$21,FALSE))),"")</f>
        <v>0</v>
      </c>
    </row>
    <row r="10" spans="1:44" ht="15" customHeight="1" x14ac:dyDescent="0.2">
      <c r="A10" s="86"/>
      <c r="B10" s="344"/>
      <c r="C10" s="342"/>
      <c r="D10" s="97" t="str">
        <f ca="1">IF(AND(D8&lt;&gt;"Free",D8&lt;&gt;"",D$26&lt;&gt;""),(IF(OR(D8=D2,D8=D5),VLOOKUP(#REF!,INDIRECT(D$26),13,FALSE),VLOOKUP(D$1,INDIRECT(D$26),13,FALSE))),"")</f>
        <v/>
      </c>
      <c r="E10" s="97" t="str">
        <f ca="1">IF(AND(E8&lt;&gt;"Free",E8&lt;&gt;"",E$26&lt;&gt;""),(IF(OR(E8=E2,E8=E5),VLOOKUP(#REF!,INDIRECT(E$26),13,FALSE),VLOOKUP(E$1,INDIRECT(E$26),13,FALSE))),"")</f>
        <v/>
      </c>
      <c r="F10" s="97" t="str">
        <f ca="1">IF(AND(F8&lt;&gt;"Free",F8&lt;&gt;"",F$26&lt;&gt;""),(IF(OR(F8=F2,F8=F5),VLOOKUP(#REF!,INDIRECT(F$26),13,FALSE),VLOOKUP(F$1,INDIRECT(F$26),13,FALSE))),"")</f>
        <v/>
      </c>
      <c r="G10" s="97" t="str">
        <f ca="1">IF(AND(G8&lt;&gt;"Free",G8&lt;&gt;"",G$26&lt;&gt;""),(IF(OR(G8=G2,G8=G5),VLOOKUP(#REF!,INDIRECT(G$26),13,FALSE),VLOOKUP(G$1,INDIRECT(G$26),13,FALSE))),"")</f>
        <v/>
      </c>
      <c r="H10" s="97" t="str">
        <f ca="1">IF(AND(H8&lt;&gt;"Free",H8&lt;&gt;"",H$26&lt;&gt;""),(IF(OR(H8=H2,H8=H5),VLOOKUP(#REF!,INDIRECT(H$26),13,FALSE),VLOOKUP(H$1,INDIRECT(H$26),13,FALSE))),"")</f>
        <v/>
      </c>
      <c r="I10" s="342"/>
      <c r="J10" s="97" t="str">
        <f ca="1">IF(AND(J8&lt;&gt;"Free",J8&lt;&gt;"",J$26&lt;&gt;""),(IF(OR(J8=J2,J8=J5),VLOOKUP(#REF!,INDIRECT(J$26),13,FALSE),VLOOKUP(J$1,INDIRECT(J$26),13,FALSE))),"")</f>
        <v/>
      </c>
      <c r="K10" s="97" t="str">
        <f ca="1">IF(AND(K8&lt;&gt;"Free",K8&lt;&gt;"",K$26&lt;&gt;""),(IF(OR(K8=K2,K8=K5),VLOOKUP(#REF!,INDIRECT(K$26),13,FALSE),VLOOKUP(K$1,INDIRECT(K$26),13,FALSE))),"")</f>
        <v/>
      </c>
      <c r="L10" s="97" t="str">
        <f ca="1">IF(AND(L8&lt;&gt;"Free",L8&lt;&gt;"",L$26&lt;&gt;""),(IF(OR(L8=L2,L8=L5),VLOOKUP(#REF!,INDIRECT(L$26),13,FALSE),VLOOKUP(L$1,INDIRECT(L$26),13,FALSE))),"")</f>
        <v/>
      </c>
      <c r="M10" s="97" t="str">
        <f ca="1">IF(AND(M8&lt;&gt;"Free",M8&lt;&gt;"",M$26&lt;&gt;""),(IF(OR(M8=M2,M8=M5),VLOOKUP(#REF!,INDIRECT(M$26),13,FALSE),VLOOKUP(M$1,INDIRECT(M$26),13,FALSE))),"")</f>
        <v/>
      </c>
      <c r="N10" s="97" t="str">
        <f ca="1">IF(AND(N8&lt;&gt;"Free",N8&lt;&gt;"",N$26&lt;&gt;""),(IF(OR(N8=N2,N8=N5),VLOOKUP(#REF!,INDIRECT(N$26),13,FALSE),VLOOKUP(N$1,INDIRECT(N$26),13,FALSE))),"")</f>
        <v/>
      </c>
      <c r="O10" s="342"/>
      <c r="P10" s="97" t="str">
        <f ca="1">IF(AND(P8&lt;&gt;"Free",P8&lt;&gt;"",P$26&lt;&gt;""),(IF(OR(P8=P2,P8=P5),VLOOKUP(#REF!,INDIRECT(P$26),13,FALSE),VLOOKUP(P$1,INDIRECT(P$26),13,FALSE))),"")</f>
        <v/>
      </c>
      <c r="Q10" s="97" t="str">
        <f ca="1">IF(AND(Q8&lt;&gt;"Free",Q8&lt;&gt;"",Q$26&lt;&gt;""),(IF(OR(Q8=Q2,Q8=Q5),VLOOKUP(#REF!,INDIRECT(Q$26),13,FALSE),VLOOKUP(Q$1,INDIRECT(Q$26),13,FALSE))),"")</f>
        <v/>
      </c>
      <c r="R10" s="97" t="str">
        <f ca="1">IF(AND(R8&lt;&gt;"Free",R8&lt;&gt;"",R$26&lt;&gt;""),(IF(OR(R8=R2,R8=R5),VLOOKUP(#REF!,INDIRECT(R$26),13,FALSE),VLOOKUP(R$1,INDIRECT(R$26),13,FALSE))),"")</f>
        <v/>
      </c>
      <c r="S10" s="97" t="str">
        <f ca="1">IF(AND(S8&lt;&gt;"Free",S8&lt;&gt;"",S$26&lt;&gt;""),(IF(OR(S8=S2,S8=S5),VLOOKUP(#REF!,INDIRECT(S$26),13,FALSE),VLOOKUP(S$1,INDIRECT(S$26),13,FALSE))),"")</f>
        <v/>
      </c>
      <c r="T10" s="97" t="str">
        <f ca="1">IF(AND(T8&lt;&gt;"Free",T8&lt;&gt;"",T$26&lt;&gt;""),(IF(OR(T8=T2,T8=T5),VLOOKUP(#REF!,INDIRECT(T$26),13,FALSE),VLOOKUP(T$1,INDIRECT(T$26),13,FALSE))),"")</f>
        <v/>
      </c>
      <c r="U10" s="342"/>
      <c r="V10" s="97" t="str">
        <f ca="1">IF(AND(V8&lt;&gt;"Free",V8&lt;&gt;"",V$26&lt;&gt;""),(IF(OR(V8=V2,V8=V5),VLOOKUP(#REF!,INDIRECT(V$26),13,FALSE),VLOOKUP(V$1,INDIRECT(V$26),13,FALSE))),"")</f>
        <v/>
      </c>
      <c r="W10" s="97" t="str">
        <f ca="1">IF(AND(W8&lt;&gt;"Free",W8&lt;&gt;"",W$26&lt;&gt;""),(IF(OR(W8=W2,W8=W5),VLOOKUP(#REF!,INDIRECT(W$26),13,FALSE),VLOOKUP(W$1,INDIRECT(W$26),13,FALSE))),"")</f>
        <v/>
      </c>
      <c r="X10" s="97" t="str">
        <f ca="1">IF(AND(X8&lt;&gt;"Free",X8&lt;&gt;"",X$26&lt;&gt;""),(IF(OR(X8=X2,X8=X5),VLOOKUP(#REF!,INDIRECT(X$26),13,FALSE),VLOOKUP(X$1,INDIRECT(X$26),13,FALSE))),"")</f>
        <v/>
      </c>
      <c r="Y10" s="97" t="str">
        <f ca="1">IF(AND(Y8&lt;&gt;"Free",Y8&lt;&gt;"",Y$26&lt;&gt;""),(IF(OR(Y8=Y2,Y8=Y5),VLOOKUP(#REF!,INDIRECT(Y$26),13,FALSE),VLOOKUP(Y$1,INDIRECT(Y$26),13,FALSE))),"")</f>
        <v/>
      </c>
      <c r="Z10" s="97" t="str">
        <f ca="1">IF(AND(Z8&lt;&gt;"Free",Z8&lt;&gt;"",Z$26&lt;&gt;""),(IF(OR(Z8=Z2,Z8=Z5),VLOOKUP(#REF!,INDIRECT(Z$26),13,FALSE),VLOOKUP(Z$1,INDIRECT(Z$26),13,FALSE))),"")</f>
        <v/>
      </c>
      <c r="AA10" s="342"/>
      <c r="AB10" s="97" t="str">
        <f ca="1">IF(AND(AB8&lt;&gt;"Free",AB8&lt;&gt;"",AB$26&lt;&gt;""),(IF(OR(AB8=AB2,AB8=AB5),VLOOKUP(#REF!,INDIRECT(AB$26),13,FALSE),VLOOKUP(AB$1,INDIRECT(AB$26),13,FALSE))),"")</f>
        <v/>
      </c>
      <c r="AC10" s="97" t="str">
        <f ca="1">IF(AND(AC8&lt;&gt;"Free",AC8&lt;&gt;"",AC$26&lt;&gt;""),(IF(OR(AC8=AC2,AC8=AC5),VLOOKUP(#REF!,INDIRECT(AC$26),13,FALSE),VLOOKUP(AC$1,INDIRECT(AC$26),13,FALSE))),"")</f>
        <v/>
      </c>
      <c r="AD10" s="97" t="str">
        <f ca="1">IF(AND(AD8&lt;&gt;"Free",AD8&lt;&gt;"",AD$26&lt;&gt;""),(IF(OR(AD8=AD2,AD8=AD5),VLOOKUP(#REF!,INDIRECT(AD$26),13,FALSE),VLOOKUP(AD$1,INDIRECT(AD$26),13,FALSE))),"")</f>
        <v/>
      </c>
      <c r="AE10" s="97" t="str">
        <f ca="1">IF(AND(AE8&lt;&gt;"Free",AE8&lt;&gt;"",AE$26&lt;&gt;""),(IF(OR(AE8=AE2,AE8=AE5),VLOOKUP(#REF!,INDIRECT(AE$26),13,FALSE),VLOOKUP(AE$1,INDIRECT(AE$26),13,FALSE))),"")</f>
        <v/>
      </c>
      <c r="AF10" s="97" t="str">
        <f ca="1">IF(AND(AF8&lt;&gt;"Free",AF8&lt;&gt;"",AF$26&lt;&gt;""),(IF(OR(AF8=AF2,AF8=AF5),VLOOKUP(#REF!,INDIRECT(AF$26),13,FALSE),VLOOKUP(AF$1,INDIRECT(AF$26),13,FALSE))),"")</f>
        <v/>
      </c>
      <c r="AG10" s="342"/>
      <c r="AH10" s="97" t="str">
        <f ca="1">IF(AND(AH8&lt;&gt;"Free",AH8&lt;&gt;"",AH$26&lt;&gt;""),(IF(OR(AH8=AH2,AH8=AH5),VLOOKUP(#REF!,INDIRECT(AH$26),13,FALSE),VLOOKUP(AH$1,INDIRECT(AH$26),13,FALSE))),"")</f>
        <v/>
      </c>
      <c r="AI10" s="97" t="str">
        <f ca="1">IF(AND(AI8&lt;&gt;"Free",AI8&lt;&gt;"",AI$26&lt;&gt;""),(IF(OR(AI8=AI2,AI8=AI5),VLOOKUP(#REF!,INDIRECT(AI$26),13,FALSE),VLOOKUP(AI$1,INDIRECT(AI$26),13,FALSE))),"")</f>
        <v/>
      </c>
      <c r="AJ10" s="97" t="str">
        <f ca="1">IF(AND(AJ8&lt;&gt;"Free",AJ8&lt;&gt;"",AJ$26&lt;&gt;""),(IF(OR(AJ8=AJ2,AJ8=AJ5),VLOOKUP(#REF!,INDIRECT(AJ$26),13,FALSE),VLOOKUP(AJ$1,INDIRECT(AJ$26),13,FALSE))),"")</f>
        <v/>
      </c>
      <c r="AK10" s="97" t="str">
        <f ca="1">IF(AND(AK8&lt;&gt;"Free",AK8&lt;&gt;"",AK$26&lt;&gt;""),(IF(OR(AK8=AK2,AK8=AK5),VLOOKUP(#REF!,INDIRECT(AK$26),13,FALSE),VLOOKUP(AK$1,INDIRECT(AK$26),13,FALSE))),"")</f>
        <v/>
      </c>
      <c r="AL10" s="97" t="str">
        <f ca="1">IF(AND(AL8&lt;&gt;"Free",AL8&lt;&gt;"",AL$26&lt;&gt;""),(IF(OR(AL8=AL2,AL8=AL5),VLOOKUP(#REF!,INDIRECT(AL$26),13,FALSE),VLOOKUP(AL$1,INDIRECT(AL$26),13,FALSE))),"")</f>
        <v/>
      </c>
      <c r="AM10" s="342"/>
      <c r="AN10" s="97" t="str">
        <f ca="1">IF(AND(AN8&lt;&gt;"Free",AN8&lt;&gt;"",AN$26&lt;&gt;""),(IF(OR(AN8=AN2,AN8=AN5),VLOOKUP(#REF!,INDIRECT(AN$26),13,FALSE),VLOOKUP(AN$1,INDIRECT(AN$26),13,FALSE))),"")</f>
        <v/>
      </c>
      <c r="AO10" s="97" t="str">
        <f ca="1">IF(AND(AO8&lt;&gt;"Free",AO8&lt;&gt;"",AO$26&lt;&gt;""),(IF(OR(AO8=AO2,AO8=AO5),VLOOKUP(#REF!,INDIRECT(AO$26),13,FALSE),VLOOKUP(AO$1,INDIRECT(AO$26),13,FALSE))),"")</f>
        <v/>
      </c>
      <c r="AP10" s="97" t="str">
        <f ca="1">IF(AND(AP8&lt;&gt;"Free",AP8&lt;&gt;"",AP$26&lt;&gt;""),(IF(OR(AP8=AP2,AP8=AP5),VLOOKUP(#REF!,INDIRECT(AP$26),13,FALSE),VLOOKUP(AP$1,INDIRECT(AP$26),13,FALSE))),"")</f>
        <v/>
      </c>
      <c r="AQ10" s="97" t="str">
        <f ca="1">IF(AND(AQ8&lt;&gt;"Free",AQ8&lt;&gt;"",AQ$26&lt;&gt;""),(IF(OR(AQ8=AQ2,AQ8=AQ5),VLOOKUP(#REF!,INDIRECT(AQ$26),13,FALSE),VLOOKUP(AQ$1,INDIRECT(AQ$26),13,FALSE))),"")</f>
        <v/>
      </c>
      <c r="AR10" s="97" t="str">
        <f ca="1">IF(AND(AR8&lt;&gt;"Free",AR8&lt;&gt;"",AR$26&lt;&gt;""),(IF(OR(AR8=AR2,AR8=AR5),VLOOKUP(#REF!,INDIRECT(AR$26),13,FALSE),VLOOKUP(AR$1,INDIRECT(AR$26),13,FALSE))),"")</f>
        <v/>
      </c>
    </row>
    <row r="11" spans="1:44" s="48" customFormat="1" ht="15" customHeight="1" x14ac:dyDescent="0.25">
      <c r="A11" s="86" t="str">
        <f>IF(VLOOKUP(8,Group,2)="","no",VLOOKUP(8,Group,2))</f>
        <v>no</v>
      </c>
      <c r="B11" s="344"/>
      <c r="C11" s="342"/>
      <c r="D11" s="88" t="str">
        <f>IF(D1&lt;&gt;"",VLOOKUP(D$1,Timetable,5,FALSE),"")</f>
        <v>9b4</v>
      </c>
      <c r="E11" s="88" t="str">
        <f>IF(E1&lt;&gt;"",VLOOKUP(E$1,Timetable,5,FALSE),"")</f>
        <v>10a2</v>
      </c>
      <c r="F11" s="88">
        <f>IF(F1&lt;&gt;"",VLOOKUP(F$1,Timetable,5,FALSE),"")</f>
        <v>13</v>
      </c>
      <c r="G11" s="88" t="str">
        <f>IF(G1&lt;&gt;"",VLOOKUP(G$1,Timetable,5,FALSE),"")</f>
        <v>11b3</v>
      </c>
      <c r="H11" s="88" t="str">
        <f>IF(H1&lt;&gt;"",VLOOKUP(H$1,Timetable,5,FALSE),"")</f>
        <v>9b4</v>
      </c>
      <c r="I11" s="342"/>
      <c r="J11" s="88" t="str">
        <f>IF(J1&lt;&gt;"",VLOOKUP(J$1,Timetable,5,FALSE),"")</f>
        <v>10a2</v>
      </c>
      <c r="K11" s="88" t="str">
        <f>IF(K1&lt;&gt;"",VLOOKUP(K$1,Timetable,5,FALSE),"")</f>
        <v/>
      </c>
      <c r="L11" s="88" t="str">
        <f>IF(L1&lt;&gt;"",VLOOKUP(L$1,Timetable,5,FALSE),"")</f>
        <v>10a2</v>
      </c>
      <c r="M11" s="88" t="str">
        <f>IF(M1&lt;&gt;"",VLOOKUP(M$1,Timetable,5,FALSE),"")</f>
        <v/>
      </c>
      <c r="N11" s="88" t="str">
        <f>IF(N1&lt;&gt;"",VLOOKUP(N$1,Timetable,5,FALSE),"")</f>
        <v/>
      </c>
      <c r="O11" s="342"/>
      <c r="P11" s="88" t="str">
        <f>IF(P1&lt;&gt;"",VLOOKUP(P$1,Timetable,5,FALSE),"")</f>
        <v>9b4</v>
      </c>
      <c r="Q11" s="88" t="str">
        <f>IF(Q1&lt;&gt;"",VLOOKUP(Q$1,Timetable,5,FALSE),"")</f>
        <v>10a2</v>
      </c>
      <c r="R11" s="88">
        <f>IF(R1&lt;&gt;"",VLOOKUP(R$1,Timetable,5,FALSE),"")</f>
        <v>13</v>
      </c>
      <c r="S11" s="88" t="str">
        <f>IF(S1&lt;&gt;"",VLOOKUP(S$1,Timetable,5,FALSE),"")</f>
        <v>11b3</v>
      </c>
      <c r="T11" s="88" t="str">
        <f>IF(T1&lt;&gt;"",VLOOKUP(T$1,Timetable,5,FALSE),"")</f>
        <v>9b4</v>
      </c>
      <c r="U11" s="342"/>
      <c r="V11" s="88" t="str">
        <f>IF(V1&lt;&gt;"",VLOOKUP(V$1,Timetable,5,FALSE),"")</f>
        <v>10a2</v>
      </c>
      <c r="W11" s="88" t="str">
        <f>IF(W1&lt;&gt;"",VLOOKUP(W$1,Timetable,5,FALSE),"")</f>
        <v/>
      </c>
      <c r="X11" s="88" t="str">
        <f>IF(X1&lt;&gt;"",VLOOKUP(X$1,Timetable,5,FALSE),"")</f>
        <v>10a2</v>
      </c>
      <c r="Y11" s="88" t="str">
        <f>IF(Y1&lt;&gt;"",VLOOKUP(Y$1,Timetable,5,FALSE),"")</f>
        <v/>
      </c>
      <c r="Z11" s="88" t="str">
        <f>IF(Z1&lt;&gt;"",VLOOKUP(Z$1,Timetable,5,FALSE),"")</f>
        <v/>
      </c>
      <c r="AA11" s="342"/>
      <c r="AB11" s="88" t="str">
        <f>IF(AB1&lt;&gt;"",VLOOKUP(AB$1,Timetable,5,FALSE),"")</f>
        <v>9b4</v>
      </c>
      <c r="AC11" s="88" t="str">
        <f>IF(AC1&lt;&gt;"",VLOOKUP(AC$1,Timetable,5,FALSE),"")</f>
        <v>10a2</v>
      </c>
      <c r="AD11" s="88">
        <f>IF(AD1&lt;&gt;"",VLOOKUP(AD$1,Timetable,5,FALSE),"")</f>
        <v>13</v>
      </c>
      <c r="AE11" s="88" t="str">
        <f>IF(AE1&lt;&gt;"",VLOOKUP(AE$1,Timetable,5,FALSE),"")</f>
        <v>11b3</v>
      </c>
      <c r="AF11" s="88" t="str">
        <f>IF(AF1&lt;&gt;"",VLOOKUP(AF$1,Timetable,5,FALSE),"")</f>
        <v>9b4</v>
      </c>
      <c r="AG11" s="342"/>
      <c r="AH11" s="88" t="str">
        <f>IF(AH1&lt;&gt;"",VLOOKUP(AH$1,Timetable,5,FALSE),"")</f>
        <v>10a2</v>
      </c>
      <c r="AI11" s="88" t="str">
        <f>IF(AI1&lt;&gt;"",VLOOKUP(AI$1,Timetable,5,FALSE),"")</f>
        <v/>
      </c>
      <c r="AJ11" s="88" t="str">
        <f>IF(AJ1&lt;&gt;"",VLOOKUP(AJ$1,Timetable,5,FALSE),"")</f>
        <v>10a2</v>
      </c>
      <c r="AK11" s="88" t="str">
        <f>IF(AK1&lt;&gt;"",VLOOKUP(AK$1,Timetable,5,FALSE),"")</f>
        <v/>
      </c>
      <c r="AL11" s="88" t="str">
        <f>IF(AL1&lt;&gt;"",VLOOKUP(AL$1,Timetable,5,FALSE),"")</f>
        <v/>
      </c>
      <c r="AM11" s="342"/>
      <c r="AN11" s="88" t="str">
        <f>IF(AN1&lt;&gt;"",VLOOKUP(AN$1,Timetable,5,FALSE),"")</f>
        <v>9b4</v>
      </c>
      <c r="AO11" s="88" t="str">
        <f>IF(AO1&lt;&gt;"",VLOOKUP(AO$1,Timetable,5,FALSE),"")</f>
        <v>10a2</v>
      </c>
      <c r="AP11" s="88">
        <f>IF(AP1&lt;&gt;"",VLOOKUP(AP$1,Timetable,5,FALSE),"")</f>
        <v>13</v>
      </c>
      <c r="AQ11" s="88" t="str">
        <f>IF(AQ1&lt;&gt;"",VLOOKUP(AQ$1,Timetable,5,FALSE),"")</f>
        <v>11b3</v>
      </c>
      <c r="AR11" s="88" t="str">
        <f>IF(AR1&lt;&gt;"",VLOOKUP(AR$1,Timetable,5,FALSE),"")</f>
        <v>9b4</v>
      </c>
    </row>
    <row r="12" spans="1:44" ht="54.95" customHeight="1" x14ac:dyDescent="0.2">
      <c r="A12" s="86" t="str">
        <f>IF(VLOOKUP(9,Group,2)="","no",VLOOKUP(9,Group,2))</f>
        <v>no</v>
      </c>
      <c r="B12" s="344"/>
      <c r="C12" s="342"/>
      <c r="D12" s="89">
        <f ca="1">IF(AND(D11&lt;&gt;"Free",D11&lt;&gt;"",D$27&lt;&gt;""),(IF(OR(D11=D2,D11=D5,D11=D8),VLOOKUP(#REF!,INDIRECT(D$27),$B$21,FALSE),VLOOKUP(D$1,INDIRECT(D$27),$B$21,FALSE))),"")</f>
        <v>0</v>
      </c>
      <c r="E12" s="89" t="str">
        <f ca="1">IF(AND(E11&lt;&gt;"Free",E11&lt;&gt;"",E$27&lt;&gt;""),(IF(OR(E11=E2,E11=E5,E11=E8),VLOOKUP(#REF!,INDIRECT(E$27),$B$21,FALSE),VLOOKUP(E$1,INDIRECT(E$27),$B$21,FALSE))),"")</f>
        <v>Lesson 2 - Getting used to the different tabs</v>
      </c>
      <c r="F12" s="89">
        <f ca="1">IF(AND(F11&lt;&gt;"Free",F11&lt;&gt;"",F$27&lt;&gt;""),(IF(OR(F11=F2,F11=F5,F11=F8),VLOOKUP(#REF!,INDIRECT(F$27),$B$21,FALSE),VLOOKUP(F$1,INDIRECT(F$27),$B$21,FALSE))),"")</f>
        <v>0</v>
      </c>
      <c r="G12" s="89">
        <f ca="1">IF(AND(G11&lt;&gt;"Free",G11&lt;&gt;"",G$27&lt;&gt;""),(IF(OR(G11=G2,G11=G5,G11=G8),VLOOKUP(#REF!,INDIRECT(G$27),$B$21,FALSE),VLOOKUP(G$1,INDIRECT(G$27),$B$21,FALSE))),"")</f>
        <v>0</v>
      </c>
      <c r="H12" s="89">
        <f ca="1">IF(AND(H11&lt;&gt;"Free",H11&lt;&gt;"",H$27&lt;&gt;""),(IF(OR(H11=H2,H11=H5,H11=H8),VLOOKUP(#REF!,INDIRECT(H$27),$B$21,FALSE),VLOOKUP(H$1,INDIRECT(H$27),$B$21,FALSE))),"")</f>
        <v>0</v>
      </c>
      <c r="I12" s="342"/>
      <c r="J12" s="89" t="str">
        <f ca="1">IF(AND(J11&lt;&gt;"Free",J11&lt;&gt;"",J$27&lt;&gt;""),(IF(OR(J11=J2,J11=J5,J11=J8),VLOOKUP(#REF!,INDIRECT(J$27),$B$21,FALSE),VLOOKUP(J$1,INDIRECT(J$27),$B$21,FALSE))),"")</f>
        <v>Lesson 4 - Rearranging lessons</v>
      </c>
      <c r="K12" s="89" t="str">
        <f ca="1">IF(AND(K11&lt;&gt;"Free",K11&lt;&gt;"",K$27&lt;&gt;""),(IF(OR(K11=K2,K11=K5,K11=K8),VLOOKUP(#REF!,INDIRECT(K$27),$B$21,FALSE),VLOOKUP(K$1,INDIRECT(K$27),$B$21,FALSE))),"")</f>
        <v/>
      </c>
      <c r="L12" s="89" t="str">
        <f ca="1">IF(AND(L11&lt;&gt;"Free",L11&lt;&gt;"",L$27&lt;&gt;""),(IF(OR(L11=L2,L11=L5,L11=L8),VLOOKUP(#REF!,INDIRECT(L$27),$B$21,FALSE),VLOOKUP(L$1,INDIRECT(L$27),$B$21,FALSE))),"")</f>
        <v>Lesson 5 - Keeping track of equipment for practical lessons</v>
      </c>
      <c r="M12" s="89" t="str">
        <f ca="1">IF(AND(M11&lt;&gt;"Free",M11&lt;&gt;"",M$27&lt;&gt;""),(IF(OR(M11=M2,M11=M5,M11=M8),VLOOKUP(#REF!,INDIRECT(M$27),$B$21,FALSE),VLOOKUP(M$1,INDIRECT(M$27),$B$21,FALSE))),"")</f>
        <v/>
      </c>
      <c r="N12" s="89" t="str">
        <f ca="1">IF(AND(N11&lt;&gt;"Free",N11&lt;&gt;"",N$27&lt;&gt;""),(IF(OR(N11=N2,N11=N5,N11=N8),VLOOKUP(#REF!,INDIRECT(N$27),$B$21,FALSE),VLOOKUP(N$1,INDIRECT(N$27),$B$21,FALSE))),"")</f>
        <v/>
      </c>
      <c r="O12" s="342"/>
      <c r="P12" s="89">
        <f ca="1">IF(AND(P11&lt;&gt;"Free",P11&lt;&gt;"",P$27&lt;&gt;""),(IF(OR(P11=P2,P11=P5,P11=P8),VLOOKUP(#REF!,INDIRECT(P$27),$B$21,FALSE),VLOOKUP(P$1,INDIRECT(P$27),$B$21,FALSE))),"")</f>
        <v>0</v>
      </c>
      <c r="Q12" s="89">
        <f ca="1">IF(AND(Q11&lt;&gt;"Free",Q11&lt;&gt;"",Q$27&lt;&gt;""),(IF(OR(Q11=Q2,Q11=Q5,Q11=Q8),VLOOKUP(#REF!,INDIRECT(Q$27),$B$21,FALSE),VLOOKUP(Q$1,INDIRECT(Q$27),$B$21,FALSE))),"")</f>
        <v>0</v>
      </c>
      <c r="R12" s="89">
        <f ca="1">IF(AND(R11&lt;&gt;"Free",R11&lt;&gt;"",R$27&lt;&gt;""),(IF(OR(R11=R2,R11=R5,R11=R8),VLOOKUP(#REF!,INDIRECT(R$27),$B$21,FALSE),VLOOKUP(R$1,INDIRECT(R$27),$B$21,FALSE))),"")</f>
        <v>0</v>
      </c>
      <c r="S12" s="89">
        <f ca="1">IF(AND(S11&lt;&gt;"Free",S11&lt;&gt;"",S$27&lt;&gt;""),(IF(OR(S11=S2,S11=S5,S11=S8),VLOOKUP(#REF!,INDIRECT(S$27),$B$21,FALSE),VLOOKUP(S$1,INDIRECT(S$27),$B$21,FALSE))),"")</f>
        <v>0</v>
      </c>
      <c r="T12" s="89">
        <f ca="1">IF(AND(T11&lt;&gt;"Free",T11&lt;&gt;"",T$27&lt;&gt;""),(IF(OR(T11=T2,T11=T5,T11=T8),VLOOKUP(#REF!,INDIRECT(T$27),$B$21,FALSE),VLOOKUP(T$1,INDIRECT(T$27),$B$21,FALSE))),"")</f>
        <v>0</v>
      </c>
      <c r="U12" s="342"/>
      <c r="V12" s="89">
        <f ca="1">IF(AND(V11&lt;&gt;"Free",V11&lt;&gt;"",V$27&lt;&gt;""),(IF(OR(V11=V2,V11=V5,V11=V8),VLOOKUP(#REF!,INDIRECT(V$27),$B$21,FALSE),VLOOKUP(V$1,INDIRECT(V$27),$B$21,FALSE))),"")</f>
        <v>0</v>
      </c>
      <c r="W12" s="89" t="str">
        <f ca="1">IF(AND(W11&lt;&gt;"Free",W11&lt;&gt;"",W$27&lt;&gt;""),(IF(OR(W11=W2,W11=W5,W11=W8),VLOOKUP(#REF!,INDIRECT(W$27),$B$21,FALSE),VLOOKUP(W$1,INDIRECT(W$27),$B$21,FALSE))),"")</f>
        <v/>
      </c>
      <c r="X12" s="89">
        <f ca="1">IF(AND(X11&lt;&gt;"Free",X11&lt;&gt;"",X$27&lt;&gt;""),(IF(OR(X11=X2,X11=X5,X11=X8),VLOOKUP(#REF!,INDIRECT(X$27),$B$21,FALSE),VLOOKUP(X$1,INDIRECT(X$27),$B$21,FALSE))),"")</f>
        <v>0</v>
      </c>
      <c r="Y12" s="89" t="str">
        <f ca="1">IF(AND(Y11&lt;&gt;"Free",Y11&lt;&gt;"",Y$27&lt;&gt;""),(IF(OR(Y11=Y2,Y11=Y5,Y11=Y8),VLOOKUP(#REF!,INDIRECT(Y$27),$B$21,FALSE),VLOOKUP(Y$1,INDIRECT(Y$27),$B$21,FALSE))),"")</f>
        <v/>
      </c>
      <c r="Z12" s="89" t="str">
        <f ca="1">IF(AND(Z11&lt;&gt;"Free",Z11&lt;&gt;"",Z$27&lt;&gt;""),(IF(OR(Z11=Z2,Z11=Z5,Z11=Z8),VLOOKUP(#REF!,INDIRECT(Z$27),$B$21,FALSE),VLOOKUP(Z$1,INDIRECT(Z$27),$B$21,FALSE))),"")</f>
        <v/>
      </c>
      <c r="AA12" s="342"/>
      <c r="AB12" s="89">
        <f ca="1">IF(AND(AB11&lt;&gt;"Free",AB11&lt;&gt;"",AB$27&lt;&gt;""),(IF(OR(AB11=AB2,AB11=AB5,AB11=AB8),VLOOKUP(#REF!,INDIRECT(AB$27),$B$21,FALSE),VLOOKUP(AB$1,INDIRECT(AB$27),$B$21,FALSE))),"")</f>
        <v>0</v>
      </c>
      <c r="AC12" s="89">
        <f ca="1">IF(AND(AC11&lt;&gt;"Free",AC11&lt;&gt;"",AC$27&lt;&gt;""),(IF(OR(AC11=AC2,AC11=AC5,AC11=AC8),VLOOKUP(#REF!,INDIRECT(AC$27),$B$21,FALSE),VLOOKUP(AC$1,INDIRECT(AC$27),$B$21,FALSE))),"")</f>
        <v>0</v>
      </c>
      <c r="AD12" s="89">
        <f ca="1">IF(AND(AD11&lt;&gt;"Free",AD11&lt;&gt;"",AD$27&lt;&gt;""),(IF(OR(AD11=AD2,AD11=AD5,AD11=AD8),VLOOKUP(#REF!,INDIRECT(AD$27),$B$21,FALSE),VLOOKUP(AD$1,INDIRECT(AD$27),$B$21,FALSE))),"")</f>
        <v>0</v>
      </c>
      <c r="AE12" s="89">
        <f ca="1">IF(AND(AE11&lt;&gt;"Free",AE11&lt;&gt;"",AE$27&lt;&gt;""),(IF(OR(AE11=AE2,AE11=AE5,AE11=AE8),VLOOKUP(#REF!,INDIRECT(AE$27),$B$21,FALSE),VLOOKUP(AE$1,INDIRECT(AE$27),$B$21,FALSE))),"")</f>
        <v>0</v>
      </c>
      <c r="AF12" s="89">
        <f ca="1">IF(AND(AF11&lt;&gt;"Free",AF11&lt;&gt;"",AF$27&lt;&gt;""),(IF(OR(AF11=AF2,AF11=AF5,AF11=AF8),VLOOKUP(#REF!,INDIRECT(AF$27),$B$21,FALSE),VLOOKUP(AF$1,INDIRECT(AF$27),$B$21,FALSE))),"")</f>
        <v>0</v>
      </c>
      <c r="AG12" s="342"/>
      <c r="AH12" s="89">
        <f ca="1">IF(AND(AH11&lt;&gt;"Free",AH11&lt;&gt;"",AH$27&lt;&gt;""),(IF(OR(AH11=AH2,AH11=AH5,AH11=AH8),VLOOKUP(#REF!,INDIRECT(AH$27),$B$21,FALSE),VLOOKUP(AH$1,INDIRECT(AH$27),$B$21,FALSE))),"")</f>
        <v>0</v>
      </c>
      <c r="AI12" s="89" t="str">
        <f ca="1">IF(AND(AI11&lt;&gt;"Free",AI11&lt;&gt;"",AI$27&lt;&gt;""),(IF(OR(AI11=AI2,AI11=AI5,AI11=AI8),VLOOKUP(#REF!,INDIRECT(AI$27),$B$21,FALSE),VLOOKUP(AI$1,INDIRECT(AI$27),$B$21,FALSE))),"")</f>
        <v/>
      </c>
      <c r="AJ12" s="89">
        <f ca="1">IF(AND(AJ11&lt;&gt;"Free",AJ11&lt;&gt;"",AJ$27&lt;&gt;""),(IF(OR(AJ11=AJ2,AJ11=AJ5,AJ11=AJ8),VLOOKUP(#REF!,INDIRECT(AJ$27),$B$21,FALSE),VLOOKUP(AJ$1,INDIRECT(AJ$27),$B$21,FALSE))),"")</f>
        <v>0</v>
      </c>
      <c r="AK12" s="89" t="str">
        <f ca="1">IF(AND(AK11&lt;&gt;"Free",AK11&lt;&gt;"",AK$27&lt;&gt;""),(IF(OR(AK11=AK2,AK11=AK5,AK11=AK8),VLOOKUP(#REF!,INDIRECT(AK$27),$B$21,FALSE),VLOOKUP(AK$1,INDIRECT(AK$27),$B$21,FALSE))),"")</f>
        <v/>
      </c>
      <c r="AL12" s="89" t="str">
        <f ca="1">IF(AND(AL11&lt;&gt;"Free",AL11&lt;&gt;"",AL$27&lt;&gt;""),(IF(OR(AL11=AL2,AL11=AL5,AL11=AL8),VLOOKUP(#REF!,INDIRECT(AL$27),$B$21,FALSE),VLOOKUP(AL$1,INDIRECT(AL$27),$B$21,FALSE))),"")</f>
        <v/>
      </c>
      <c r="AM12" s="342"/>
      <c r="AN12" s="89">
        <f ca="1">IF(AND(AN11&lt;&gt;"Free",AN11&lt;&gt;"",AN$27&lt;&gt;""),(IF(OR(AN11=AN2,AN11=AN5,AN11=AN8),VLOOKUP(#REF!,INDIRECT(AN$27),$B$21,FALSE),VLOOKUP(AN$1,INDIRECT(AN$27),$B$21,FALSE))),"")</f>
        <v>0</v>
      </c>
      <c r="AO12" s="89">
        <f ca="1">IF(AND(AO11&lt;&gt;"Free",AO11&lt;&gt;"",AO$27&lt;&gt;""),(IF(OR(AO11=AO2,AO11=AO5,AO11=AO8),VLOOKUP(#REF!,INDIRECT(AO$27),$B$21,FALSE),VLOOKUP(AO$1,INDIRECT(AO$27),$B$21,FALSE))),"")</f>
        <v>0</v>
      </c>
      <c r="AP12" s="89">
        <f ca="1">IF(AND(AP11&lt;&gt;"Free",AP11&lt;&gt;"",AP$27&lt;&gt;""),(IF(OR(AP11=AP2,AP11=AP5,AP11=AP8),VLOOKUP(#REF!,INDIRECT(AP$27),$B$21,FALSE),VLOOKUP(AP$1,INDIRECT(AP$27),$B$21,FALSE))),"")</f>
        <v>0</v>
      </c>
      <c r="AQ12" s="89">
        <f ca="1">IF(AND(AQ11&lt;&gt;"Free",AQ11&lt;&gt;"",AQ$27&lt;&gt;""),(IF(OR(AQ11=AQ2,AQ11=AQ5,AQ11=AQ8),VLOOKUP(#REF!,INDIRECT(AQ$27),$B$21,FALSE),VLOOKUP(AQ$1,INDIRECT(AQ$27),$B$21,FALSE))),"")</f>
        <v>0</v>
      </c>
      <c r="AR12" s="89">
        <f ca="1">IF(AND(AR11&lt;&gt;"Free",AR11&lt;&gt;"",AR$27&lt;&gt;""),(IF(OR(AR11=AR2,AR11=AR5,AR11=AR8),VLOOKUP(#REF!,INDIRECT(AR$27),$B$21,FALSE),VLOOKUP(AR$1,INDIRECT(AR$27),$B$21,FALSE))),"")</f>
        <v>0</v>
      </c>
    </row>
    <row r="13" spans="1:44" ht="24.95" customHeight="1" x14ac:dyDescent="0.2">
      <c r="A13" s="86"/>
      <c r="B13" s="344"/>
      <c r="C13" s="342"/>
      <c r="D13" s="97" t="str">
        <f ca="1">IF(AND(D11&lt;&gt;"Free",D11&lt;&gt;"",D$27&lt;&gt;""),(IF(OR(D11=D2,D11=D5,D11=D8),VLOOKUP(#REF!,INDIRECT(D$27),13,FALSE),VLOOKUP(D$1,INDIRECT(D$27),13,FALSE))),"")</f>
        <v/>
      </c>
      <c r="E13" s="97">
        <f ca="1">IF(AND(E11&lt;&gt;"Free",E11&lt;&gt;"",E$27&lt;&gt;""),(IF(OR(E11=E2,E11=E5,E11=E8),VLOOKUP(#REF!,INDIRECT(E$27),13,FALSE),VLOOKUP(E$1,INDIRECT(E$27),13,FALSE))),"")</f>
        <v>0</v>
      </c>
      <c r="F13" s="97" t="str">
        <f ca="1">IF(AND(F11&lt;&gt;"Free",F11&lt;&gt;"",F$27&lt;&gt;""),(IF(OR(F11=F2,F11=F5,F11=F8),VLOOKUP(#REF!,INDIRECT(F$27),13,FALSE),VLOOKUP(F$1,INDIRECT(F$27),13,FALSE))),"")</f>
        <v/>
      </c>
      <c r="G13" s="97" t="str">
        <f ca="1">IF(AND(G11&lt;&gt;"Free",G11&lt;&gt;"",G$27&lt;&gt;""),(IF(OR(G11=G2,G11=G5,G11=G8),VLOOKUP(#REF!,INDIRECT(G$27),13,FALSE),VLOOKUP(G$1,INDIRECT(G$27),13,FALSE))),"")</f>
        <v/>
      </c>
      <c r="H13" s="97" t="str">
        <f ca="1">IF(AND(H11&lt;&gt;"Free",H11&lt;&gt;"",H$27&lt;&gt;""),(IF(OR(H11=H2,H11=H5,H11=H8),VLOOKUP(#REF!,INDIRECT(H$27),13,FALSE),VLOOKUP(H$1,INDIRECT(H$27),13,FALSE))),"")</f>
        <v/>
      </c>
      <c r="I13" s="342"/>
      <c r="J13" s="97" t="str">
        <f ca="1">IF(AND(J11&lt;&gt;"Free",J11&lt;&gt;"",J$27&lt;&gt;""),(IF(OR(J11=J2,J11=J5,J11=J8),VLOOKUP(#REF!,INDIRECT(J$27),13,FALSE),VLOOKUP(J$1,INDIRECT(J$27),13,FALSE))),"")</f>
        <v/>
      </c>
      <c r="K13" s="97" t="str">
        <f ca="1">IF(AND(K11&lt;&gt;"Free",K11&lt;&gt;"",K$27&lt;&gt;""),(IF(OR(K11=K2,K11=K5,K11=K8),VLOOKUP(#REF!,INDIRECT(K$27),13,FALSE),VLOOKUP(K$1,INDIRECT(K$27),13,FALSE))),"")</f>
        <v/>
      </c>
      <c r="L13" s="97" t="str">
        <f ca="1">IF(AND(L11&lt;&gt;"Free",L11&lt;&gt;"",L$27&lt;&gt;""),(IF(OR(L11=L2,L11=L5,L11=L8),VLOOKUP(#REF!,INDIRECT(L$27),13,FALSE),VLOOKUP(L$1,INDIRECT(L$27),13,FALSE))),"")</f>
        <v/>
      </c>
      <c r="M13" s="97" t="str">
        <f ca="1">IF(AND(M11&lt;&gt;"Free",M11&lt;&gt;"",M$27&lt;&gt;""),(IF(OR(M11=M2,M11=M5,M11=M8),VLOOKUP(#REF!,INDIRECT(M$27),13,FALSE),VLOOKUP(M$1,INDIRECT(M$27),13,FALSE))),"")</f>
        <v/>
      </c>
      <c r="N13" s="97" t="str">
        <f ca="1">IF(AND(N11&lt;&gt;"Free",N11&lt;&gt;"",N$27&lt;&gt;""),(IF(OR(N11=N2,N11=N5,N11=N8),VLOOKUP(#REF!,INDIRECT(N$27),13,FALSE),VLOOKUP(N$1,INDIRECT(N$27),13,FALSE))),"")</f>
        <v/>
      </c>
      <c r="O13" s="342"/>
      <c r="P13" s="97" t="str">
        <f ca="1">IF(AND(P11&lt;&gt;"Free",P11&lt;&gt;"",P$27&lt;&gt;""),(IF(OR(P11=P2,P11=P5,P11=P8),VLOOKUP(#REF!,INDIRECT(P$27),13,FALSE),VLOOKUP(P$1,INDIRECT(P$27),13,FALSE))),"")</f>
        <v/>
      </c>
      <c r="Q13" s="97" t="str">
        <f ca="1">IF(AND(Q11&lt;&gt;"Free",Q11&lt;&gt;"",Q$27&lt;&gt;""),(IF(OR(Q11=Q2,Q11=Q5,Q11=Q8),VLOOKUP(#REF!,INDIRECT(Q$27),13,FALSE),VLOOKUP(Q$1,INDIRECT(Q$27),13,FALSE))),"")</f>
        <v/>
      </c>
      <c r="R13" s="97" t="str">
        <f ca="1">IF(AND(R11&lt;&gt;"Free",R11&lt;&gt;"",R$27&lt;&gt;""),(IF(OR(R11=R2,R11=R5,R11=R8),VLOOKUP(#REF!,INDIRECT(R$27),13,FALSE),VLOOKUP(R$1,INDIRECT(R$27),13,FALSE))),"")</f>
        <v/>
      </c>
      <c r="S13" s="97" t="str">
        <f ca="1">IF(AND(S11&lt;&gt;"Free",S11&lt;&gt;"",S$27&lt;&gt;""),(IF(OR(S11=S2,S11=S5,S11=S8),VLOOKUP(#REF!,INDIRECT(S$27),13,FALSE),VLOOKUP(S$1,INDIRECT(S$27),13,FALSE))),"")</f>
        <v/>
      </c>
      <c r="T13" s="97" t="str">
        <f ca="1">IF(AND(T11&lt;&gt;"Free",T11&lt;&gt;"",T$27&lt;&gt;""),(IF(OR(T11=T2,T11=T5,T11=T8),VLOOKUP(#REF!,INDIRECT(T$27),13,FALSE),VLOOKUP(T$1,INDIRECT(T$27),13,FALSE))),"")</f>
        <v/>
      </c>
      <c r="U13" s="342"/>
      <c r="V13" s="97" t="str">
        <f ca="1">IF(AND(V11&lt;&gt;"Free",V11&lt;&gt;"",V$27&lt;&gt;""),(IF(OR(V11=V2,V11=V5,V11=V8),VLOOKUP(#REF!,INDIRECT(V$27),13,FALSE),VLOOKUP(V$1,INDIRECT(V$27),13,FALSE))),"")</f>
        <v/>
      </c>
      <c r="W13" s="97" t="str">
        <f ca="1">IF(AND(W11&lt;&gt;"Free",W11&lt;&gt;"",W$27&lt;&gt;""),(IF(OR(W11=W2,W11=W5,W11=W8),VLOOKUP(#REF!,INDIRECT(W$27),13,FALSE),VLOOKUP(W$1,INDIRECT(W$27),13,FALSE))),"")</f>
        <v/>
      </c>
      <c r="X13" s="97" t="str">
        <f ca="1">IF(AND(X11&lt;&gt;"Free",X11&lt;&gt;"",X$27&lt;&gt;""),(IF(OR(X11=X2,X11=X5,X11=X8),VLOOKUP(#REF!,INDIRECT(X$27),13,FALSE),VLOOKUP(X$1,INDIRECT(X$27),13,FALSE))),"")</f>
        <v/>
      </c>
      <c r="Y13" s="97" t="str">
        <f ca="1">IF(AND(Y11&lt;&gt;"Free",Y11&lt;&gt;"",Y$27&lt;&gt;""),(IF(OR(Y11=Y2,Y11=Y5,Y11=Y8),VLOOKUP(#REF!,INDIRECT(Y$27),13,FALSE),VLOOKUP(Y$1,INDIRECT(Y$27),13,FALSE))),"")</f>
        <v/>
      </c>
      <c r="Z13" s="97" t="str">
        <f ca="1">IF(AND(Z11&lt;&gt;"Free",Z11&lt;&gt;"",Z$27&lt;&gt;""),(IF(OR(Z11=Z2,Z11=Z5,Z11=Z8),VLOOKUP(#REF!,INDIRECT(Z$27),13,FALSE),VLOOKUP(Z$1,INDIRECT(Z$27),13,FALSE))),"")</f>
        <v/>
      </c>
      <c r="AA13" s="342"/>
      <c r="AB13" s="97" t="str">
        <f ca="1">IF(AND(AB11&lt;&gt;"Free",AB11&lt;&gt;"",AB$27&lt;&gt;""),(IF(OR(AB11=AB2,AB11=AB5,AB11=AB8),VLOOKUP(#REF!,INDIRECT(AB$27),13,FALSE),VLOOKUP(AB$1,INDIRECT(AB$27),13,FALSE))),"")</f>
        <v/>
      </c>
      <c r="AC13" s="97" t="str">
        <f ca="1">IF(AND(AC11&lt;&gt;"Free",AC11&lt;&gt;"",AC$27&lt;&gt;""),(IF(OR(AC11=AC2,AC11=AC5,AC11=AC8),VLOOKUP(#REF!,INDIRECT(AC$27),13,FALSE),VLOOKUP(AC$1,INDIRECT(AC$27),13,FALSE))),"")</f>
        <v/>
      </c>
      <c r="AD13" s="97" t="str">
        <f ca="1">IF(AND(AD11&lt;&gt;"Free",AD11&lt;&gt;"",AD$27&lt;&gt;""),(IF(OR(AD11=AD2,AD11=AD5,AD11=AD8),VLOOKUP(#REF!,INDIRECT(AD$27),13,FALSE),VLOOKUP(AD$1,INDIRECT(AD$27),13,FALSE))),"")</f>
        <v/>
      </c>
      <c r="AE13" s="97" t="str">
        <f ca="1">IF(AND(AE11&lt;&gt;"Free",AE11&lt;&gt;"",AE$27&lt;&gt;""),(IF(OR(AE11=AE2,AE11=AE5,AE11=AE8),VLOOKUP(#REF!,INDIRECT(AE$27),13,FALSE),VLOOKUP(AE$1,INDIRECT(AE$27),13,FALSE))),"")</f>
        <v/>
      </c>
      <c r="AF13" s="97" t="str">
        <f ca="1">IF(AND(AF11&lt;&gt;"Free",AF11&lt;&gt;"",AF$27&lt;&gt;""),(IF(OR(AF11=AF2,AF11=AF5,AF11=AF8),VLOOKUP(#REF!,INDIRECT(AF$27),13,FALSE),VLOOKUP(AF$1,INDIRECT(AF$27),13,FALSE))),"")</f>
        <v/>
      </c>
      <c r="AG13" s="342"/>
      <c r="AH13" s="97" t="str">
        <f ca="1">IF(AND(AH11&lt;&gt;"Free",AH11&lt;&gt;"",AH$27&lt;&gt;""),(IF(OR(AH11=AH2,AH11=AH5,AH11=AH8),VLOOKUP(#REF!,INDIRECT(AH$27),13,FALSE),VLOOKUP(AH$1,INDIRECT(AH$27),13,FALSE))),"")</f>
        <v/>
      </c>
      <c r="AI13" s="97" t="str">
        <f ca="1">IF(AND(AI11&lt;&gt;"Free",AI11&lt;&gt;"",AI$27&lt;&gt;""),(IF(OR(AI11=AI2,AI11=AI5,AI11=AI8),VLOOKUP(#REF!,INDIRECT(AI$27),13,FALSE),VLOOKUP(AI$1,INDIRECT(AI$27),13,FALSE))),"")</f>
        <v/>
      </c>
      <c r="AJ13" s="97" t="str">
        <f ca="1">IF(AND(AJ11&lt;&gt;"Free",AJ11&lt;&gt;"",AJ$27&lt;&gt;""),(IF(OR(AJ11=AJ2,AJ11=AJ5,AJ11=AJ8),VLOOKUP(#REF!,INDIRECT(AJ$27),13,FALSE),VLOOKUP(AJ$1,INDIRECT(AJ$27),13,FALSE))),"")</f>
        <v/>
      </c>
      <c r="AK13" s="97" t="str">
        <f ca="1">IF(AND(AK11&lt;&gt;"Free",AK11&lt;&gt;"",AK$27&lt;&gt;""),(IF(OR(AK11=AK2,AK11=AK5,AK11=AK8),VLOOKUP(#REF!,INDIRECT(AK$27),13,FALSE),VLOOKUP(AK$1,INDIRECT(AK$27),13,FALSE))),"")</f>
        <v/>
      </c>
      <c r="AL13" s="97" t="str">
        <f ca="1">IF(AND(AL11&lt;&gt;"Free",AL11&lt;&gt;"",AL$27&lt;&gt;""),(IF(OR(AL11=AL2,AL11=AL5,AL11=AL8),VLOOKUP(#REF!,INDIRECT(AL$27),13,FALSE),VLOOKUP(AL$1,INDIRECT(AL$27),13,FALSE))),"")</f>
        <v/>
      </c>
      <c r="AM13" s="342"/>
      <c r="AN13" s="97" t="str">
        <f ca="1">IF(AND(AN11&lt;&gt;"Free",AN11&lt;&gt;"",AN$27&lt;&gt;""),(IF(OR(AN11=AN2,AN11=AN5,AN11=AN8),VLOOKUP(#REF!,INDIRECT(AN$27),13,FALSE),VLOOKUP(AN$1,INDIRECT(AN$27),13,FALSE))),"")</f>
        <v/>
      </c>
      <c r="AO13" s="97" t="str">
        <f ca="1">IF(AND(AO11&lt;&gt;"Free",AO11&lt;&gt;"",AO$27&lt;&gt;""),(IF(OR(AO11=AO2,AO11=AO5,AO11=AO8),VLOOKUP(#REF!,INDIRECT(AO$27),13,FALSE),VLOOKUP(AO$1,INDIRECT(AO$27),13,FALSE))),"")</f>
        <v/>
      </c>
      <c r="AP13" s="97" t="str">
        <f ca="1">IF(AND(AP11&lt;&gt;"Free",AP11&lt;&gt;"",AP$27&lt;&gt;""),(IF(OR(AP11=AP2,AP11=AP5,AP11=AP8),VLOOKUP(#REF!,INDIRECT(AP$27),13,FALSE),VLOOKUP(AP$1,INDIRECT(AP$27),13,FALSE))),"")</f>
        <v/>
      </c>
      <c r="AQ13" s="97" t="str">
        <f ca="1">IF(AND(AQ11&lt;&gt;"Free",AQ11&lt;&gt;"",AQ$27&lt;&gt;""),(IF(OR(AQ11=AQ2,AQ11=AQ5,AQ11=AQ8),VLOOKUP(#REF!,INDIRECT(AQ$27),13,FALSE),VLOOKUP(AQ$1,INDIRECT(AQ$27),13,FALSE))),"")</f>
        <v/>
      </c>
      <c r="AR13" s="97" t="str">
        <f ca="1">IF(AND(AR11&lt;&gt;"Free",AR11&lt;&gt;"",AR$27&lt;&gt;""),(IF(OR(AR11=AR2,AR11=AR5,AR11=AR8),VLOOKUP(#REF!,INDIRECT(AR$27),13,FALSE),VLOOKUP(AR$1,INDIRECT(AR$27),13,FALSE))),"")</f>
        <v/>
      </c>
    </row>
    <row r="14" spans="1:44" s="48" customFormat="1" ht="15" x14ac:dyDescent="0.25">
      <c r="A14" s="86" t="str">
        <f>IF(VLOOKUP(10,Group,2)="","no",VLOOKUP(10,Group,2))</f>
        <v>no</v>
      </c>
      <c r="B14" s="344"/>
      <c r="C14" s="342"/>
      <c r="D14" s="88" t="str">
        <f>IF(D1&lt;&gt;"",VLOOKUP(D$1,Timetable,6,FALSE),"")</f>
        <v>11b3</v>
      </c>
      <c r="E14" s="88" t="str">
        <f>IF(E1&lt;&gt;"",VLOOKUP(E$1,Timetable,6,FALSE),"")</f>
        <v>8a1</v>
      </c>
      <c r="F14" s="88" t="str">
        <f>IF(F1&lt;&gt;"",VLOOKUP(F$1,Timetable,6,FALSE),"")</f>
        <v/>
      </c>
      <c r="G14" s="88">
        <f>IF(G1&lt;&gt;"",VLOOKUP(G$1,Timetable,6,FALSE),"")</f>
        <v>13</v>
      </c>
      <c r="H14" s="88" t="str">
        <f>IF(H1&lt;&gt;"",VLOOKUP(H$1,Timetable,6,FALSE),"")</f>
        <v/>
      </c>
      <c r="I14" s="342"/>
      <c r="J14" s="88" t="str">
        <f>IF(J1&lt;&gt;"",VLOOKUP(J$1,Timetable,6,FALSE),"")</f>
        <v>8a1</v>
      </c>
      <c r="K14" s="88">
        <f>IF(K1&lt;&gt;"",VLOOKUP(K$1,Timetable,6,FALSE),"")</f>
        <v>12</v>
      </c>
      <c r="L14" s="88" t="str">
        <f>IF(L1&lt;&gt;"",VLOOKUP(L$1,Timetable,6,FALSE),"")</f>
        <v>11b3</v>
      </c>
      <c r="M14" s="88" t="str">
        <f>IF(M1&lt;&gt;"",VLOOKUP(M$1,Timetable,6,FALSE),"")</f>
        <v>7c2</v>
      </c>
      <c r="N14" s="88" t="str">
        <f>IF(N1&lt;&gt;"",VLOOKUP(N$1,Timetable,6,FALSE),"")</f>
        <v>11b3</v>
      </c>
      <c r="O14" s="342"/>
      <c r="P14" s="88" t="str">
        <f>IF(P1&lt;&gt;"",VLOOKUP(P$1,Timetable,6,FALSE),"")</f>
        <v>11b3</v>
      </c>
      <c r="Q14" s="88" t="str">
        <f>IF(Q1&lt;&gt;"",VLOOKUP(Q$1,Timetable,6,FALSE),"")</f>
        <v>8a1</v>
      </c>
      <c r="R14" s="88" t="str">
        <f>IF(R1&lt;&gt;"",VLOOKUP(R$1,Timetable,6,FALSE),"")</f>
        <v/>
      </c>
      <c r="S14" s="88">
        <f>IF(S1&lt;&gt;"",VLOOKUP(S$1,Timetable,6,FALSE),"")</f>
        <v>13</v>
      </c>
      <c r="T14" s="88" t="str">
        <f>IF(T1&lt;&gt;"",VLOOKUP(T$1,Timetable,6,FALSE),"")</f>
        <v/>
      </c>
      <c r="U14" s="342"/>
      <c r="V14" s="88" t="str">
        <f>IF(V1&lt;&gt;"",VLOOKUP(V$1,Timetable,6,FALSE),"")</f>
        <v>8a1</v>
      </c>
      <c r="W14" s="88">
        <f>IF(W1&lt;&gt;"",VLOOKUP(W$1,Timetable,6,FALSE),"")</f>
        <v>12</v>
      </c>
      <c r="X14" s="88" t="str">
        <f>IF(X1&lt;&gt;"",VLOOKUP(X$1,Timetable,6,FALSE),"")</f>
        <v>11b3</v>
      </c>
      <c r="Y14" s="88" t="str">
        <f>IF(Y1&lt;&gt;"",VLOOKUP(Y$1,Timetable,6,FALSE),"")</f>
        <v>7c2</v>
      </c>
      <c r="Z14" s="88" t="str">
        <f>IF(Z1&lt;&gt;"",VLOOKUP(Z$1,Timetable,6,FALSE),"")</f>
        <v>11b3</v>
      </c>
      <c r="AA14" s="342"/>
      <c r="AB14" s="88" t="str">
        <f>IF(AB1&lt;&gt;"",VLOOKUP(AB$1,Timetable,6,FALSE),"")</f>
        <v>11b3</v>
      </c>
      <c r="AC14" s="88" t="str">
        <f>IF(AC1&lt;&gt;"",VLOOKUP(AC$1,Timetable,6,FALSE),"")</f>
        <v>8a1</v>
      </c>
      <c r="AD14" s="88" t="str">
        <f>IF(AD1&lt;&gt;"",VLOOKUP(AD$1,Timetable,6,FALSE),"")</f>
        <v/>
      </c>
      <c r="AE14" s="88">
        <f>IF(AE1&lt;&gt;"",VLOOKUP(AE$1,Timetable,6,FALSE),"")</f>
        <v>13</v>
      </c>
      <c r="AF14" s="88" t="str">
        <f>IF(AF1&lt;&gt;"",VLOOKUP(AF$1,Timetable,6,FALSE),"")</f>
        <v/>
      </c>
      <c r="AG14" s="342"/>
      <c r="AH14" s="88" t="str">
        <f>IF(AH1&lt;&gt;"",VLOOKUP(AH$1,Timetable,6,FALSE),"")</f>
        <v>8a1</v>
      </c>
      <c r="AI14" s="88">
        <f>IF(AI1&lt;&gt;"",VLOOKUP(AI$1,Timetable,6,FALSE),"")</f>
        <v>12</v>
      </c>
      <c r="AJ14" s="88" t="str">
        <f>IF(AJ1&lt;&gt;"",VLOOKUP(AJ$1,Timetable,6,FALSE),"")</f>
        <v>11b3</v>
      </c>
      <c r="AK14" s="88" t="str">
        <f>IF(AK1&lt;&gt;"",VLOOKUP(AK$1,Timetable,6,FALSE),"")</f>
        <v>7c2</v>
      </c>
      <c r="AL14" s="88" t="str">
        <f>IF(AL1&lt;&gt;"",VLOOKUP(AL$1,Timetable,6,FALSE),"")</f>
        <v>11b3</v>
      </c>
      <c r="AM14" s="342"/>
      <c r="AN14" s="88" t="str">
        <f>IF(AN1&lt;&gt;"",VLOOKUP(AN$1,Timetable,6,FALSE),"")</f>
        <v>11b3</v>
      </c>
      <c r="AO14" s="88" t="str">
        <f>IF(AO1&lt;&gt;"",VLOOKUP(AO$1,Timetable,6,FALSE),"")</f>
        <v>8a1</v>
      </c>
      <c r="AP14" s="88" t="str">
        <f>IF(AP1&lt;&gt;"",VLOOKUP(AP$1,Timetable,6,FALSE),"")</f>
        <v/>
      </c>
      <c r="AQ14" s="88">
        <f>IF(AQ1&lt;&gt;"",VLOOKUP(AQ$1,Timetable,6,FALSE),"")</f>
        <v>13</v>
      </c>
      <c r="AR14" s="88" t="str">
        <f>IF(AR1&lt;&gt;"",VLOOKUP(AR$1,Timetable,6,FALSE),"")</f>
        <v/>
      </c>
    </row>
    <row r="15" spans="1:44" ht="54.95" customHeight="1" x14ac:dyDescent="0.2">
      <c r="A15" s="86" t="str">
        <f>IF(VLOOKUP(11,Group,2)="","no",VLOOKUP(11,Group,2))</f>
        <v>no</v>
      </c>
      <c r="B15" s="344"/>
      <c r="C15" s="342"/>
      <c r="D15" s="89">
        <f ca="1">IF(AND(D14&lt;&gt;"Free",D14&lt;&gt;"",D$28&lt;&gt;""),(IF(OR(D14=D2,D14=D5,D14=D8,D14=D11),VLOOKUP(#REF!,INDIRECT(D$28),$B$21,FALSE),VLOOKUP(D$1,INDIRECT(D$28),$B$21,FALSE))),"")</f>
        <v>0</v>
      </c>
      <c r="E15" s="89">
        <f ca="1">IF(AND(E14&lt;&gt;"Free",E14&lt;&gt;"",E$28&lt;&gt;""),(IF(OR(E14=E2,E14=E5,E14=E8,E14=E11),VLOOKUP(#REF!,INDIRECT(E$28),$B$21,FALSE),VLOOKUP(E$1,INDIRECT(E$28),$B$21,FALSE))),"")</f>
        <v>0</v>
      </c>
      <c r="F15" s="89" t="str">
        <f ca="1">IF(AND(F14&lt;&gt;"Free",F14&lt;&gt;"",F$28&lt;&gt;""),(IF(OR(F14=F2,F14=F5,F14=F8,F14=F11),VLOOKUP(#REF!,INDIRECT(F$28),$B$21,FALSE),VLOOKUP(F$1,INDIRECT(F$28),$B$21,FALSE))),"")</f>
        <v/>
      </c>
      <c r="G15" s="89">
        <f ca="1">IF(AND(G14&lt;&gt;"Free",G14&lt;&gt;"",G$28&lt;&gt;""),(IF(OR(G14=G2,G14=G5,G14=G8,G14=G11),VLOOKUP(#REF!,INDIRECT(G$28),$B$21,FALSE),VLOOKUP(G$1,INDIRECT(G$28),$B$21,FALSE))),"")</f>
        <v>0</v>
      </c>
      <c r="H15" s="89" t="str">
        <f ca="1">IF(AND(H14&lt;&gt;"Free",H14&lt;&gt;"",H$28&lt;&gt;""),(IF(OR(H14=H2,H14=H5,H14=H8,H14=H11),VLOOKUP(#REF!,INDIRECT(H$28),$B$21,FALSE),VLOOKUP(H$1,INDIRECT(H$28),$B$21,FALSE))),"")</f>
        <v/>
      </c>
      <c r="I15" s="342"/>
      <c r="J15" s="89">
        <f ca="1">IF(AND(J14&lt;&gt;"Free",J14&lt;&gt;"",J$28&lt;&gt;""),(IF(OR(J14=J2,J14=J5,J14=J8,J14=J11),VLOOKUP(#REF!,INDIRECT(J$28),$B$21,FALSE),VLOOKUP(J$1,INDIRECT(J$28),$B$21,FALSE))),"")</f>
        <v>0</v>
      </c>
      <c r="K15" s="89">
        <f ca="1">IF(AND(K14&lt;&gt;"Free",K14&lt;&gt;"",K$28&lt;&gt;""),(IF(OR(K14=K2,K14=K5,K14=K8,K14=K11),VLOOKUP(#REF!,INDIRECT(K$28),$B$21,FALSE),VLOOKUP(K$1,INDIRECT(K$28),$B$21,FALSE))),"")</f>
        <v>0</v>
      </c>
      <c r="L15" s="89">
        <f ca="1">IF(AND(L14&lt;&gt;"Free",L14&lt;&gt;"",L$28&lt;&gt;""),(IF(OR(L14=L2,L14=L5,L14=L8,L14=L11),VLOOKUP(#REF!,INDIRECT(L$28),$B$21,FALSE),VLOOKUP(L$1,INDIRECT(L$28),$B$21,FALSE))),"")</f>
        <v>0</v>
      </c>
      <c r="M15" s="89">
        <f ca="1">IF(AND(M14&lt;&gt;"Free",M14&lt;&gt;"",M$28&lt;&gt;""),(IF(OR(M14=M2,M14=M5,M14=M8,M14=M11),VLOOKUP(#REF!,INDIRECT(M$28),$B$21,FALSE),VLOOKUP(M$1,INDIRECT(M$28),$B$21,FALSE))),"")</f>
        <v>0</v>
      </c>
      <c r="N15" s="89">
        <f ca="1">IF(AND(N14&lt;&gt;"Free",N14&lt;&gt;"",N$28&lt;&gt;""),(IF(OR(N14=N2,N14=N5,N14=N8,N14=N11),VLOOKUP(#REF!,INDIRECT(N$28),$B$21,FALSE),VLOOKUP(N$1,INDIRECT(N$28),$B$21,FALSE))),"")</f>
        <v>0</v>
      </c>
      <c r="O15" s="342"/>
      <c r="P15" s="89">
        <f ca="1">IF(AND(P14&lt;&gt;"Free",P14&lt;&gt;"",P$28&lt;&gt;""),(IF(OR(P14=P2,P14=P5,P14=P8,P14=P11),VLOOKUP(#REF!,INDIRECT(P$28),$B$21,FALSE),VLOOKUP(P$1,INDIRECT(P$28),$B$21,FALSE))),"")</f>
        <v>0</v>
      </c>
      <c r="Q15" s="89">
        <f ca="1">IF(AND(Q14&lt;&gt;"Free",Q14&lt;&gt;"",Q$28&lt;&gt;""),(IF(OR(Q14=Q2,Q14=Q5,Q14=Q8,Q14=Q11),VLOOKUP(#REF!,INDIRECT(Q$28),$B$21,FALSE),VLOOKUP(Q$1,INDIRECT(Q$28),$B$21,FALSE))),"")</f>
        <v>0</v>
      </c>
      <c r="R15" s="89" t="str">
        <f ca="1">IF(AND(R14&lt;&gt;"Free",R14&lt;&gt;"",R$28&lt;&gt;""),(IF(OR(R14=R2,R14=R5,R14=R8,R14=R11),VLOOKUP(#REF!,INDIRECT(R$28),$B$21,FALSE),VLOOKUP(R$1,INDIRECT(R$28),$B$21,FALSE))),"")</f>
        <v/>
      </c>
      <c r="S15" s="89">
        <f ca="1">IF(AND(S14&lt;&gt;"Free",S14&lt;&gt;"",S$28&lt;&gt;""),(IF(OR(S14=S2,S14=S5,S14=S8,S14=S11),VLOOKUP(#REF!,INDIRECT(S$28),$B$21,FALSE),VLOOKUP(S$1,INDIRECT(S$28),$B$21,FALSE))),"")</f>
        <v>0</v>
      </c>
      <c r="T15" s="89" t="str">
        <f ca="1">IF(AND(T14&lt;&gt;"Free",T14&lt;&gt;"",T$28&lt;&gt;""),(IF(OR(T14=T2,T14=T5,T14=T8,T14=T11),VLOOKUP(#REF!,INDIRECT(T$28),$B$21,FALSE),VLOOKUP(T$1,INDIRECT(T$28),$B$21,FALSE))),"")</f>
        <v/>
      </c>
      <c r="U15" s="342"/>
      <c r="V15" s="89">
        <f ca="1">IF(AND(V14&lt;&gt;"Free",V14&lt;&gt;"",V$28&lt;&gt;""),(IF(OR(V14=V2,V14=V5,V14=V8,V14=V11),VLOOKUP(#REF!,INDIRECT(V$28),$B$21,FALSE),VLOOKUP(V$1,INDIRECT(V$28),$B$21,FALSE))),"")</f>
        <v>0</v>
      </c>
      <c r="W15" s="89">
        <f ca="1">IF(AND(W14&lt;&gt;"Free",W14&lt;&gt;"",W$28&lt;&gt;""),(IF(OR(W14=W2,W14=W5,W14=W8,W14=W11),VLOOKUP(#REF!,INDIRECT(W$28),$B$21,FALSE),VLOOKUP(W$1,INDIRECT(W$28),$B$21,FALSE))),"")</f>
        <v>0</v>
      </c>
      <c r="X15" s="89">
        <f ca="1">IF(AND(X14&lt;&gt;"Free",X14&lt;&gt;"",X$28&lt;&gt;""),(IF(OR(X14=X2,X14=X5,X14=X8,X14=X11),VLOOKUP(#REF!,INDIRECT(X$28),$B$21,FALSE),VLOOKUP(X$1,INDIRECT(X$28),$B$21,FALSE))),"")</f>
        <v>0</v>
      </c>
      <c r="Y15" s="89">
        <f ca="1">IF(AND(Y14&lt;&gt;"Free",Y14&lt;&gt;"",Y$28&lt;&gt;""),(IF(OR(Y14=Y2,Y14=Y5,Y14=Y8,Y14=Y11),VLOOKUP(#REF!,INDIRECT(Y$28),$B$21,FALSE),VLOOKUP(Y$1,INDIRECT(Y$28),$B$21,FALSE))),"")</f>
        <v>0</v>
      </c>
      <c r="Z15" s="89">
        <f ca="1">IF(AND(Z14&lt;&gt;"Free",Z14&lt;&gt;"",Z$28&lt;&gt;""),(IF(OR(Z14=Z2,Z14=Z5,Z14=Z8,Z14=Z11),VLOOKUP(#REF!,INDIRECT(Z$28),$B$21,FALSE),VLOOKUP(Z$1,INDIRECT(Z$28),$B$21,FALSE))),"")</f>
        <v>0</v>
      </c>
      <c r="AA15" s="342"/>
      <c r="AB15" s="89">
        <f ca="1">IF(AND(AB14&lt;&gt;"Free",AB14&lt;&gt;"",AB$28&lt;&gt;""),(IF(OR(AB14=AB2,AB14=AB5,AB14=AB8,AB14=AB11),VLOOKUP(#REF!,INDIRECT(AB$28),$B$21,FALSE),VLOOKUP(AB$1,INDIRECT(AB$28),$B$21,FALSE))),"")</f>
        <v>0</v>
      </c>
      <c r="AC15" s="89">
        <f ca="1">IF(AND(AC14&lt;&gt;"Free",AC14&lt;&gt;"",AC$28&lt;&gt;""),(IF(OR(AC14=AC2,AC14=AC5,AC14=AC8,AC14=AC11),VLOOKUP(#REF!,INDIRECT(AC$28),$B$21,FALSE),VLOOKUP(AC$1,INDIRECT(AC$28),$B$21,FALSE))),"")</f>
        <v>0</v>
      </c>
      <c r="AD15" s="89" t="str">
        <f ca="1">IF(AND(AD14&lt;&gt;"Free",AD14&lt;&gt;"",AD$28&lt;&gt;""),(IF(OR(AD14=AD2,AD14=AD5,AD14=AD8,AD14=AD11),VLOOKUP(#REF!,INDIRECT(AD$28),$B$21,FALSE),VLOOKUP(AD$1,INDIRECT(AD$28),$B$21,FALSE))),"")</f>
        <v/>
      </c>
      <c r="AE15" s="89">
        <f ca="1">IF(AND(AE14&lt;&gt;"Free",AE14&lt;&gt;"",AE$28&lt;&gt;""),(IF(OR(AE14=AE2,AE14=AE5,AE14=AE8,AE14=AE11),VLOOKUP(#REF!,INDIRECT(AE$28),$B$21,FALSE),VLOOKUP(AE$1,INDIRECT(AE$28),$B$21,FALSE))),"")</f>
        <v>0</v>
      </c>
      <c r="AF15" s="89" t="str">
        <f ca="1">IF(AND(AF14&lt;&gt;"Free",AF14&lt;&gt;"",AF$28&lt;&gt;""),(IF(OR(AF14=AF2,AF14=AF5,AF14=AF8,AF14=AF11),VLOOKUP(#REF!,INDIRECT(AF$28),$B$21,FALSE),VLOOKUP(AF$1,INDIRECT(AF$28),$B$21,FALSE))),"")</f>
        <v/>
      </c>
      <c r="AG15" s="342"/>
      <c r="AH15" s="89">
        <f ca="1">IF(AND(AH14&lt;&gt;"Free",AH14&lt;&gt;"",AH$28&lt;&gt;""),(IF(OR(AH14=AH2,AH14=AH5,AH14=AH8,AH14=AH11),VLOOKUP(#REF!,INDIRECT(AH$28),$B$21,FALSE),VLOOKUP(AH$1,INDIRECT(AH$28),$B$21,FALSE))),"")</f>
        <v>0</v>
      </c>
      <c r="AI15" s="89">
        <f ca="1">IF(AND(AI14&lt;&gt;"Free",AI14&lt;&gt;"",AI$28&lt;&gt;""),(IF(OR(AI14=AI2,AI14=AI5,AI14=AI8,AI14=AI11),VLOOKUP(#REF!,INDIRECT(AI$28),$B$21,FALSE),VLOOKUP(AI$1,INDIRECT(AI$28),$B$21,FALSE))),"")</f>
        <v>0</v>
      </c>
      <c r="AJ15" s="89">
        <f ca="1">IF(AND(AJ14&lt;&gt;"Free",AJ14&lt;&gt;"",AJ$28&lt;&gt;""),(IF(OR(AJ14=AJ2,AJ14=AJ5,AJ14=AJ8,AJ14=AJ11),VLOOKUP(#REF!,INDIRECT(AJ$28),$B$21,FALSE),VLOOKUP(AJ$1,INDIRECT(AJ$28),$B$21,FALSE))),"")</f>
        <v>0</v>
      </c>
      <c r="AK15" s="89">
        <f ca="1">IF(AND(AK14&lt;&gt;"Free",AK14&lt;&gt;"",AK$28&lt;&gt;""),(IF(OR(AK14=AK2,AK14=AK5,AK14=AK8,AK14=AK11),VLOOKUP(#REF!,INDIRECT(AK$28),$B$21,FALSE),VLOOKUP(AK$1,INDIRECT(AK$28),$B$21,FALSE))),"")</f>
        <v>0</v>
      </c>
      <c r="AL15" s="89">
        <f ca="1">IF(AND(AL14&lt;&gt;"Free",AL14&lt;&gt;"",AL$28&lt;&gt;""),(IF(OR(AL14=AL2,AL14=AL5,AL14=AL8,AL14=AL11),VLOOKUP(#REF!,INDIRECT(AL$28),$B$21,FALSE),VLOOKUP(AL$1,INDIRECT(AL$28),$B$21,FALSE))),"")</f>
        <v>0</v>
      </c>
      <c r="AM15" s="342"/>
      <c r="AN15" s="89">
        <f ca="1">IF(AND(AN14&lt;&gt;"Free",AN14&lt;&gt;"",AN$28&lt;&gt;""),(IF(OR(AN14=AN2,AN14=AN5,AN14=AN8,AN14=AN11),VLOOKUP(#REF!,INDIRECT(AN$28),$B$21,FALSE),VLOOKUP(AN$1,INDIRECT(AN$28),$B$21,FALSE))),"")</f>
        <v>0</v>
      </c>
      <c r="AO15" s="89">
        <f ca="1">IF(AND(AO14&lt;&gt;"Free",AO14&lt;&gt;"",AO$28&lt;&gt;""),(IF(OR(AO14=AO2,AO14=AO5,AO14=AO8,AO14=AO11),VLOOKUP(#REF!,INDIRECT(AO$28),$B$21,FALSE),VLOOKUP(AO$1,INDIRECT(AO$28),$B$21,FALSE))),"")</f>
        <v>0</v>
      </c>
      <c r="AP15" s="89" t="str">
        <f ca="1">IF(AND(AP14&lt;&gt;"Free",AP14&lt;&gt;"",AP$28&lt;&gt;""),(IF(OR(AP14=AP2,AP14=AP5,AP14=AP8,AP14=AP11),VLOOKUP(#REF!,INDIRECT(AP$28),$B$21,FALSE),VLOOKUP(AP$1,INDIRECT(AP$28),$B$21,FALSE))),"")</f>
        <v/>
      </c>
      <c r="AQ15" s="89">
        <f ca="1">IF(AND(AQ14&lt;&gt;"Free",AQ14&lt;&gt;"",AQ$28&lt;&gt;""),(IF(OR(AQ14=AQ2,AQ14=AQ5,AQ14=AQ8,AQ14=AQ11),VLOOKUP(#REF!,INDIRECT(AQ$28),$B$21,FALSE),VLOOKUP(AQ$1,INDIRECT(AQ$28),$B$21,FALSE))),"")</f>
        <v>0</v>
      </c>
      <c r="AR15" s="89" t="str">
        <f ca="1">IF(AND(AR14&lt;&gt;"Free",AR14&lt;&gt;"",AR$28&lt;&gt;""),(IF(OR(AR14=AR2,AR14=AR5,AR14=AR8,AR14=AR11),VLOOKUP(#REF!,INDIRECT(AR$28),$B$21,FALSE),VLOOKUP(AR$1,INDIRECT(AR$28),$B$21,FALSE))),"")</f>
        <v/>
      </c>
    </row>
    <row r="16" spans="1:44" ht="24.95" customHeight="1" x14ac:dyDescent="0.2">
      <c r="A16" s="86"/>
      <c r="B16" s="344"/>
      <c r="C16" s="342"/>
      <c r="D16" s="97" t="str">
        <f ca="1">IF(AND(D14&lt;&gt;"Free",D14&lt;&gt;"",D$28&lt;&gt;""),(IF(OR(D14=D2,D14=D5,D14=D8,D14=D11),VLOOKUP(#REF!,INDIRECT(D$28),13,FALSE),VLOOKUP(D$1,INDIRECT(D$28),13,FALSE))),"")</f>
        <v/>
      </c>
      <c r="E16" s="97" t="str">
        <f ca="1">IF(AND(E14&lt;&gt;"Free",E14&lt;&gt;"",E$28&lt;&gt;""),(IF(OR(E14=E2,E14=E5,E14=E8,E14=E11),VLOOKUP(#REF!,INDIRECT(E$28),13,FALSE),VLOOKUP(E$1,INDIRECT(E$28),13,FALSE))),"")</f>
        <v/>
      </c>
      <c r="F16" s="97" t="str">
        <f ca="1">IF(AND(F14&lt;&gt;"Free",F14&lt;&gt;"",F$28&lt;&gt;""),(IF(OR(F14=F2,F14=F5,F14=F8,F14=F11),VLOOKUP(#REF!,INDIRECT(F$28),13,FALSE),VLOOKUP(F$1,INDIRECT(F$28),13,FALSE))),"")</f>
        <v/>
      </c>
      <c r="G16" s="97">
        <f ca="1">IF(AND(G14&lt;&gt;"Free",G14&lt;&gt;"",G$28&lt;&gt;""),(IF(OR(G14=G2,G14=G5,G14=G8,G14=G11),VLOOKUP(#REF!,INDIRECT(G$28),13,FALSE),VLOOKUP(G$1,INDIRECT(G$28),13,FALSE))),"")</f>
        <v>0</v>
      </c>
      <c r="H16" s="97" t="str">
        <f ca="1">IF(AND(H14&lt;&gt;"Free",H14&lt;&gt;"",H$28&lt;&gt;""),(IF(OR(H14=H2,H14=H5,H14=H8,H14=H11),VLOOKUP(#REF!,INDIRECT(H$28),13,FALSE),VLOOKUP(H$1,INDIRECT(H$28),13,FALSE))),"")</f>
        <v/>
      </c>
      <c r="I16" s="342"/>
      <c r="J16" s="97" t="str">
        <f ca="1">IF(AND(J14&lt;&gt;"Free",J14&lt;&gt;"",J$28&lt;&gt;""),(IF(OR(J14=J2,J14=J5,J14=J8,J14=J11),VLOOKUP(#REF!,INDIRECT(J$28),13,FALSE),VLOOKUP(J$1,INDIRECT(J$28),13,FALSE))),"")</f>
        <v/>
      </c>
      <c r="K16" s="97" t="str">
        <f ca="1">IF(AND(K14&lt;&gt;"Free",K14&lt;&gt;"",K$28&lt;&gt;""),(IF(OR(K14=K2,K14=K5,K14=K8,K14=K11),VLOOKUP(#REF!,INDIRECT(K$28),13,FALSE),VLOOKUP(K$1,INDIRECT(K$28),13,FALSE))),"")</f>
        <v/>
      </c>
      <c r="L16" s="97" t="str">
        <f ca="1">IF(AND(L14&lt;&gt;"Free",L14&lt;&gt;"",L$28&lt;&gt;""),(IF(OR(L14=L2,L14=L5,L14=L8,L14=L11),VLOOKUP(#REF!,INDIRECT(L$28),13,FALSE),VLOOKUP(L$1,INDIRECT(L$28),13,FALSE))),"")</f>
        <v/>
      </c>
      <c r="M16" s="97" t="str">
        <f ca="1">IF(AND(M14&lt;&gt;"Free",M14&lt;&gt;"",M$28&lt;&gt;""),(IF(OR(M14=M2,M14=M5,M14=M8,M14=M11),VLOOKUP(#REF!,INDIRECT(M$28),13,FALSE),VLOOKUP(M$1,INDIRECT(M$28),13,FALSE))),"")</f>
        <v/>
      </c>
      <c r="N16" s="97" t="str">
        <f ca="1">IF(AND(N14&lt;&gt;"Free",N14&lt;&gt;"",N$28&lt;&gt;""),(IF(OR(N14=N2,N14=N5,N14=N8,N14=N11),VLOOKUP(#REF!,INDIRECT(N$28),13,FALSE),VLOOKUP(N$1,INDIRECT(N$28),13,FALSE))),"")</f>
        <v/>
      </c>
      <c r="O16" s="342"/>
      <c r="P16" s="97" t="str">
        <f ca="1">IF(AND(P14&lt;&gt;"Free",P14&lt;&gt;"",P$28&lt;&gt;""),(IF(OR(P14=P2,P14=P5,P14=P8,P14=P11),VLOOKUP(#REF!,INDIRECT(P$28),13,FALSE),VLOOKUP(P$1,INDIRECT(P$28),13,FALSE))),"")</f>
        <v/>
      </c>
      <c r="Q16" s="97" t="str">
        <f ca="1">IF(AND(Q14&lt;&gt;"Free",Q14&lt;&gt;"",Q$28&lt;&gt;""),(IF(OR(Q14=Q2,Q14=Q5,Q14=Q8,Q14=Q11),VLOOKUP(#REF!,INDIRECT(Q$28),13,FALSE),VLOOKUP(Q$1,INDIRECT(Q$28),13,FALSE))),"")</f>
        <v/>
      </c>
      <c r="R16" s="97" t="str">
        <f ca="1">IF(AND(R14&lt;&gt;"Free",R14&lt;&gt;"",R$28&lt;&gt;""),(IF(OR(R14=R2,R14=R5,R14=R8,R14=R11),VLOOKUP(#REF!,INDIRECT(R$28),13,FALSE),VLOOKUP(R$1,INDIRECT(R$28),13,FALSE))),"")</f>
        <v/>
      </c>
      <c r="S16" s="97" t="str">
        <f ca="1">IF(AND(S14&lt;&gt;"Free",S14&lt;&gt;"",S$28&lt;&gt;""),(IF(OR(S14=S2,S14=S5,S14=S8,S14=S11),VLOOKUP(#REF!,INDIRECT(S$28),13,FALSE),VLOOKUP(S$1,INDIRECT(S$28),13,FALSE))),"")</f>
        <v/>
      </c>
      <c r="T16" s="97" t="str">
        <f ca="1">IF(AND(T14&lt;&gt;"Free",T14&lt;&gt;"",T$28&lt;&gt;""),(IF(OR(T14=T2,T14=T5,T14=T8,T14=T11),VLOOKUP(#REF!,INDIRECT(T$28),13,FALSE),VLOOKUP(T$1,INDIRECT(T$28),13,FALSE))),"")</f>
        <v/>
      </c>
      <c r="U16" s="342"/>
      <c r="V16" s="97" t="str">
        <f ca="1">IF(AND(V14&lt;&gt;"Free",V14&lt;&gt;"",V$28&lt;&gt;""),(IF(OR(V14=V2,V14=V5,V14=V8,V14=V11),VLOOKUP(#REF!,INDIRECT(V$28),13,FALSE),VLOOKUP(V$1,INDIRECT(V$28),13,FALSE))),"")</f>
        <v/>
      </c>
      <c r="W16" s="97" t="str">
        <f ca="1">IF(AND(W14&lt;&gt;"Free",W14&lt;&gt;"",W$28&lt;&gt;""),(IF(OR(W14=W2,W14=W5,W14=W8,W14=W11),VLOOKUP(#REF!,INDIRECT(W$28),13,FALSE),VLOOKUP(W$1,INDIRECT(W$28),13,FALSE))),"")</f>
        <v/>
      </c>
      <c r="X16" s="97" t="str">
        <f ca="1">IF(AND(X14&lt;&gt;"Free",X14&lt;&gt;"",X$28&lt;&gt;""),(IF(OR(X14=X2,X14=X5,X14=X8,X14=X11),VLOOKUP(#REF!,INDIRECT(X$28),13,FALSE),VLOOKUP(X$1,INDIRECT(X$28),13,FALSE))),"")</f>
        <v/>
      </c>
      <c r="Y16" s="97" t="str">
        <f ca="1">IF(AND(Y14&lt;&gt;"Free",Y14&lt;&gt;"",Y$28&lt;&gt;""),(IF(OR(Y14=Y2,Y14=Y5,Y14=Y8,Y14=Y11),VLOOKUP(#REF!,INDIRECT(Y$28),13,FALSE),VLOOKUP(Y$1,INDIRECT(Y$28),13,FALSE))),"")</f>
        <v/>
      </c>
      <c r="Z16" s="97" t="str">
        <f ca="1">IF(AND(Z14&lt;&gt;"Free",Z14&lt;&gt;"",Z$28&lt;&gt;""),(IF(OR(Z14=Z2,Z14=Z5,Z14=Z8,Z14=Z11),VLOOKUP(#REF!,INDIRECT(Z$28),13,FALSE),VLOOKUP(Z$1,INDIRECT(Z$28),13,FALSE))),"")</f>
        <v/>
      </c>
      <c r="AA16" s="342"/>
      <c r="AB16" s="97" t="str">
        <f ca="1">IF(AND(AB14&lt;&gt;"Free",AB14&lt;&gt;"",AB$28&lt;&gt;""),(IF(OR(AB14=AB2,AB14=AB5,AB14=AB8,AB14=AB11),VLOOKUP(#REF!,INDIRECT(AB$28),13,FALSE),VLOOKUP(AB$1,INDIRECT(AB$28),13,FALSE))),"")</f>
        <v/>
      </c>
      <c r="AC16" s="97" t="str">
        <f ca="1">IF(AND(AC14&lt;&gt;"Free",AC14&lt;&gt;"",AC$28&lt;&gt;""),(IF(OR(AC14=AC2,AC14=AC5,AC14=AC8,AC14=AC11),VLOOKUP(#REF!,INDIRECT(AC$28),13,FALSE),VLOOKUP(AC$1,INDIRECT(AC$28),13,FALSE))),"")</f>
        <v/>
      </c>
      <c r="AD16" s="97" t="str">
        <f ca="1">IF(AND(AD14&lt;&gt;"Free",AD14&lt;&gt;"",AD$28&lt;&gt;""),(IF(OR(AD14=AD2,AD14=AD5,AD14=AD8,AD14=AD11),VLOOKUP(#REF!,INDIRECT(AD$28),13,FALSE),VLOOKUP(AD$1,INDIRECT(AD$28),13,FALSE))),"")</f>
        <v/>
      </c>
      <c r="AE16" s="97" t="str">
        <f ca="1">IF(AND(AE14&lt;&gt;"Free",AE14&lt;&gt;"",AE$28&lt;&gt;""),(IF(OR(AE14=AE2,AE14=AE5,AE14=AE8,AE14=AE11),VLOOKUP(#REF!,INDIRECT(AE$28),13,FALSE),VLOOKUP(AE$1,INDIRECT(AE$28),13,FALSE))),"")</f>
        <v/>
      </c>
      <c r="AF16" s="97" t="str">
        <f ca="1">IF(AND(AF14&lt;&gt;"Free",AF14&lt;&gt;"",AF$28&lt;&gt;""),(IF(OR(AF14=AF2,AF14=AF5,AF14=AF8,AF14=AF11),VLOOKUP(#REF!,INDIRECT(AF$28),13,FALSE),VLOOKUP(AF$1,INDIRECT(AF$28),13,FALSE))),"")</f>
        <v/>
      </c>
      <c r="AG16" s="342"/>
      <c r="AH16" s="97" t="str">
        <f ca="1">IF(AND(AH14&lt;&gt;"Free",AH14&lt;&gt;"",AH$28&lt;&gt;""),(IF(OR(AH14=AH2,AH14=AH5,AH14=AH8,AH14=AH11),VLOOKUP(#REF!,INDIRECT(AH$28),13,FALSE),VLOOKUP(AH$1,INDIRECT(AH$28),13,FALSE))),"")</f>
        <v/>
      </c>
      <c r="AI16" s="97" t="str">
        <f ca="1">IF(AND(AI14&lt;&gt;"Free",AI14&lt;&gt;"",AI$28&lt;&gt;""),(IF(OR(AI14=AI2,AI14=AI5,AI14=AI8,AI14=AI11),VLOOKUP(#REF!,INDIRECT(AI$28),13,FALSE),VLOOKUP(AI$1,INDIRECT(AI$28),13,FALSE))),"")</f>
        <v/>
      </c>
      <c r="AJ16" s="97" t="str">
        <f ca="1">IF(AND(AJ14&lt;&gt;"Free",AJ14&lt;&gt;"",AJ$28&lt;&gt;""),(IF(OR(AJ14=AJ2,AJ14=AJ5,AJ14=AJ8,AJ14=AJ11),VLOOKUP(#REF!,INDIRECT(AJ$28),13,FALSE),VLOOKUP(AJ$1,INDIRECT(AJ$28),13,FALSE))),"")</f>
        <v/>
      </c>
      <c r="AK16" s="97" t="str">
        <f ca="1">IF(AND(AK14&lt;&gt;"Free",AK14&lt;&gt;"",AK$28&lt;&gt;""),(IF(OR(AK14=AK2,AK14=AK5,AK14=AK8,AK14=AK11),VLOOKUP(#REF!,INDIRECT(AK$28),13,FALSE),VLOOKUP(AK$1,INDIRECT(AK$28),13,FALSE))),"")</f>
        <v/>
      </c>
      <c r="AL16" s="97" t="str">
        <f ca="1">IF(AND(AL14&lt;&gt;"Free",AL14&lt;&gt;"",AL$28&lt;&gt;""),(IF(OR(AL14=AL2,AL14=AL5,AL14=AL8,AL14=AL11),VLOOKUP(#REF!,INDIRECT(AL$28),13,FALSE),VLOOKUP(AL$1,INDIRECT(AL$28),13,FALSE))),"")</f>
        <v/>
      </c>
      <c r="AM16" s="342"/>
      <c r="AN16" s="97" t="str">
        <f ca="1">IF(AND(AN14&lt;&gt;"Free",AN14&lt;&gt;"",AN$28&lt;&gt;""),(IF(OR(AN14=AN2,AN14=AN5,AN14=AN8,AN14=AN11),VLOOKUP(#REF!,INDIRECT(AN$28),13,FALSE),VLOOKUP(AN$1,INDIRECT(AN$28),13,FALSE))),"")</f>
        <v/>
      </c>
      <c r="AO16" s="97" t="str">
        <f ca="1">IF(AND(AO14&lt;&gt;"Free",AO14&lt;&gt;"",AO$28&lt;&gt;""),(IF(OR(AO14=AO2,AO14=AO5,AO14=AO8,AO14=AO11),VLOOKUP(#REF!,INDIRECT(AO$28),13,FALSE),VLOOKUP(AO$1,INDIRECT(AO$28),13,FALSE))),"")</f>
        <v/>
      </c>
      <c r="AP16" s="97" t="str">
        <f ca="1">IF(AND(AP14&lt;&gt;"Free",AP14&lt;&gt;"",AP$28&lt;&gt;""),(IF(OR(AP14=AP2,AP14=AP5,AP14=AP8,AP14=AP11),VLOOKUP(#REF!,INDIRECT(AP$28),13,FALSE),VLOOKUP(AP$1,INDIRECT(AP$28),13,FALSE))),"")</f>
        <v/>
      </c>
      <c r="AQ16" s="97" t="str">
        <f ca="1">IF(AND(AQ14&lt;&gt;"Free",AQ14&lt;&gt;"",AQ$28&lt;&gt;""),(IF(OR(AQ14=AQ2,AQ14=AQ5,AQ14=AQ8,AQ14=AQ11),VLOOKUP(#REF!,INDIRECT(AQ$28),13,FALSE),VLOOKUP(AQ$1,INDIRECT(AQ$28),13,FALSE))),"")</f>
        <v/>
      </c>
      <c r="AR16" s="97" t="str">
        <f ca="1">IF(AND(AR14&lt;&gt;"Free",AR14&lt;&gt;"",AR$28&lt;&gt;""),(IF(OR(AR14=AR2,AR14=AR5,AR14=AR8,AR14=AR11),VLOOKUP(#REF!,INDIRECT(AR$28),13,FALSE),VLOOKUP(AR$1,INDIRECT(AR$28),13,FALSE))),"")</f>
        <v/>
      </c>
    </row>
    <row r="17" spans="1:44" s="48" customFormat="1" ht="15" customHeight="1" x14ac:dyDescent="0.25">
      <c r="A17" s="86" t="str">
        <f>IF(VLOOKUP(12,Group,2)="","no",VLOOKUP(12,Group,2))</f>
        <v>no</v>
      </c>
      <c r="B17" s="344"/>
      <c r="C17" s="342"/>
      <c r="D17" s="88" t="str">
        <f>IF(D1&lt;&gt;"",VLOOKUP(D$1,Timetable,7,FALSE),"")</f>
        <v/>
      </c>
      <c r="E17" s="88" t="str">
        <f>IF(E1&lt;&gt;"",VLOOKUP(E$1,Timetable,7,FALSE),"")</f>
        <v/>
      </c>
      <c r="F17" s="88" t="str">
        <f>IF(F1&lt;&gt;"",VLOOKUP(F$1,Timetable,7,FALSE),"")</f>
        <v/>
      </c>
      <c r="G17" s="88" t="str">
        <f>IF(G1&lt;&gt;"",VLOOKUP(G$1,Timetable,7,FALSE),"")</f>
        <v/>
      </c>
      <c r="H17" s="88" t="str">
        <f>IF(H1&lt;&gt;"",VLOOKUP(H$1,Timetable,7,FALSE),"")</f>
        <v/>
      </c>
      <c r="I17" s="342"/>
      <c r="J17" s="88" t="str">
        <f>IF(J1&lt;&gt;"",VLOOKUP(J$1,Timetable,7,FALSE),"")</f>
        <v/>
      </c>
      <c r="K17" s="88" t="str">
        <f>IF(K1&lt;&gt;"",VLOOKUP(K$1,Timetable,7,FALSE),"")</f>
        <v/>
      </c>
      <c r="L17" s="88" t="str">
        <f>IF(L1&lt;&gt;"",VLOOKUP(L$1,Timetable,7,FALSE),"")</f>
        <v/>
      </c>
      <c r="M17" s="88" t="str">
        <f>IF(M1&lt;&gt;"",VLOOKUP(M$1,Timetable,7,FALSE),"")</f>
        <v/>
      </c>
      <c r="N17" s="88" t="str">
        <f>IF(N1&lt;&gt;"",VLOOKUP(N$1,Timetable,7,FALSE),"")</f>
        <v/>
      </c>
      <c r="O17" s="342"/>
      <c r="P17" s="88" t="str">
        <f>IF(P1&lt;&gt;"",VLOOKUP(P$1,Timetable,7,FALSE),"")</f>
        <v/>
      </c>
      <c r="Q17" s="88" t="str">
        <f>IF(Q1&lt;&gt;"",VLOOKUP(Q$1,Timetable,7,FALSE),"")</f>
        <v/>
      </c>
      <c r="R17" s="88" t="str">
        <f>IF(R1&lt;&gt;"",VLOOKUP(R$1,Timetable,7,FALSE),"")</f>
        <v/>
      </c>
      <c r="S17" s="88" t="str">
        <f>IF(S1&lt;&gt;"",VLOOKUP(S$1,Timetable,7,FALSE),"")</f>
        <v/>
      </c>
      <c r="T17" s="88" t="str">
        <f>IF(T1&lt;&gt;"",VLOOKUP(T$1,Timetable,7,FALSE),"")</f>
        <v/>
      </c>
      <c r="U17" s="342"/>
      <c r="V17" s="88" t="str">
        <f>IF(V1&lt;&gt;"",VLOOKUP(V$1,Timetable,7,FALSE),"")</f>
        <v/>
      </c>
      <c r="W17" s="88" t="str">
        <f>IF(W1&lt;&gt;"",VLOOKUP(W$1,Timetable,7,FALSE),"")</f>
        <v/>
      </c>
      <c r="X17" s="88" t="str">
        <f>IF(X1&lt;&gt;"",VLOOKUP(X$1,Timetable,7,FALSE),"")</f>
        <v/>
      </c>
      <c r="Y17" s="88" t="str">
        <f>IF(Y1&lt;&gt;"",VLOOKUP(Y$1,Timetable,7,FALSE),"")</f>
        <v/>
      </c>
      <c r="Z17" s="88" t="str">
        <f>IF(Z1&lt;&gt;"",VLOOKUP(Z$1,Timetable,7,FALSE),"")</f>
        <v/>
      </c>
      <c r="AA17" s="342"/>
      <c r="AB17" s="88" t="str">
        <f>IF(AB1&lt;&gt;"",VLOOKUP(AB$1,Timetable,7,FALSE),"")</f>
        <v/>
      </c>
      <c r="AC17" s="88" t="str">
        <f>IF(AC1&lt;&gt;"",VLOOKUP(AC$1,Timetable,7,FALSE),"")</f>
        <v/>
      </c>
      <c r="AD17" s="88" t="str">
        <f>IF(AD1&lt;&gt;"",VLOOKUP(AD$1,Timetable,7,FALSE),"")</f>
        <v/>
      </c>
      <c r="AE17" s="88" t="str">
        <f>IF(AE1&lt;&gt;"",VLOOKUP(AE$1,Timetable,7,FALSE),"")</f>
        <v/>
      </c>
      <c r="AF17" s="88" t="str">
        <f>IF(AF1&lt;&gt;"",VLOOKUP(AF$1,Timetable,7,FALSE),"")</f>
        <v/>
      </c>
      <c r="AG17" s="342"/>
      <c r="AH17" s="88" t="str">
        <f>IF(AH1&lt;&gt;"",VLOOKUP(AH$1,Timetable,7,FALSE),"")</f>
        <v/>
      </c>
      <c r="AI17" s="88" t="str">
        <f>IF(AI1&lt;&gt;"",VLOOKUP(AI$1,Timetable,7,FALSE),"")</f>
        <v/>
      </c>
      <c r="AJ17" s="88" t="str">
        <f>IF(AJ1&lt;&gt;"",VLOOKUP(AJ$1,Timetable,7,FALSE),"")</f>
        <v/>
      </c>
      <c r="AK17" s="88" t="str">
        <f>IF(AK1&lt;&gt;"",VLOOKUP(AK$1,Timetable,7,FALSE),"")</f>
        <v/>
      </c>
      <c r="AL17" s="88" t="str">
        <f>IF(AL1&lt;&gt;"",VLOOKUP(AL$1,Timetable,7,FALSE),"")</f>
        <v/>
      </c>
      <c r="AM17" s="342"/>
      <c r="AN17" s="88" t="str">
        <f>IF(AN1&lt;&gt;"",VLOOKUP(AN$1,Timetable,7,FALSE),"")</f>
        <v/>
      </c>
      <c r="AO17" s="88" t="str">
        <f>IF(AO1&lt;&gt;"",VLOOKUP(AO$1,Timetable,7,FALSE),"")</f>
        <v/>
      </c>
      <c r="AP17" s="88" t="str">
        <f>IF(AP1&lt;&gt;"",VLOOKUP(AP$1,Timetable,7,FALSE),"")</f>
        <v/>
      </c>
      <c r="AQ17" s="88" t="str">
        <f>IF(AQ1&lt;&gt;"",VLOOKUP(AQ$1,Timetable,7,FALSE),"")</f>
        <v/>
      </c>
      <c r="AR17" s="88" t="str">
        <f>IF(AR1&lt;&gt;"",VLOOKUP(AR$1,Timetable,7,FALSE),"")</f>
        <v/>
      </c>
    </row>
    <row r="18" spans="1:44" ht="54.95" customHeight="1" x14ac:dyDescent="0.2">
      <c r="A18" s="86"/>
      <c r="B18" s="344"/>
      <c r="C18" s="342"/>
      <c r="D18" s="89" t="str">
        <f ca="1">IF(AND(D17&lt;&gt;"Free",D17&lt;&gt;"",D$29&lt;&gt;""),(IF(OR(D17=D2,D17=D5,D17=D8,D17=D11,D17=D14),VLOOKUP(#REF!,INDIRECT(D$29),$B$21,FALSE),VLOOKUP(D$1,INDIRECT(D$29),$B$21,FALSE))),"")</f>
        <v/>
      </c>
      <c r="E18" s="89" t="str">
        <f ca="1">IF(AND(E17&lt;&gt;"Free",E17&lt;&gt;"",E$29&lt;&gt;""),(IF(OR(E17=E2,E17=E5,E17=E8,E17=E11,E17=E14),VLOOKUP(#REF!,INDIRECT(E$29),$B$21,FALSE),VLOOKUP(E$1,INDIRECT(E$29),$B$21,FALSE))),"")</f>
        <v/>
      </c>
      <c r="F18" s="89" t="str">
        <f ca="1">IF(AND(F17&lt;&gt;"Free",F17&lt;&gt;"",F$29&lt;&gt;""),(IF(OR(F17=F2,F17=F5,F17=F8,F17=F11,F17=F14),VLOOKUP(#REF!,INDIRECT(F$29),$B$21,FALSE),VLOOKUP(F$1,INDIRECT(F$29),$B$21,FALSE))),"")</f>
        <v/>
      </c>
      <c r="G18" s="89" t="str">
        <f ca="1">IF(AND(G17&lt;&gt;"Free",G17&lt;&gt;"",G$29&lt;&gt;""),(IF(OR(G17=G2,G17=G5,G17=G8,G17=G11,G17=G14),VLOOKUP(#REF!,INDIRECT(G$29),$B$21,FALSE),VLOOKUP(G$1,INDIRECT(G$29),$B$21,FALSE))),"")</f>
        <v/>
      </c>
      <c r="H18" s="89" t="str">
        <f ca="1">IF(AND(H17&lt;&gt;"Free",H17&lt;&gt;"",H$29&lt;&gt;""),(IF(OR(H17=H2,H17=H5,H17=H8,H17=H11,H17=H14),VLOOKUP(#REF!,INDIRECT(H$29),$B$21,FALSE),VLOOKUP(H$1,INDIRECT(H$29),$B$21,FALSE))),"")</f>
        <v/>
      </c>
      <c r="I18" s="342"/>
      <c r="J18" s="89" t="str">
        <f ca="1">IF(AND(J17&lt;&gt;"Free",J17&lt;&gt;"",J$29&lt;&gt;""),(IF(OR(J17=J2,J17=J5,J17=J8,J17=J11,J17=J14),VLOOKUP(#REF!,INDIRECT(J$29),$B$21,FALSE),VLOOKUP(J$1,INDIRECT(J$29),$B$21,FALSE))),"")</f>
        <v/>
      </c>
      <c r="K18" s="89" t="str">
        <f ca="1">IF(AND(K17&lt;&gt;"Free",K17&lt;&gt;"",K$29&lt;&gt;""),(IF(OR(K17=K2,K17=K5,K17=K8,K17=K11,K17=K14),VLOOKUP(#REF!,INDIRECT(K$29),$B$21,FALSE),VLOOKUP(K$1,INDIRECT(K$29),$B$21,FALSE))),"")</f>
        <v/>
      </c>
      <c r="L18" s="89" t="str">
        <f ca="1">IF(AND(L17&lt;&gt;"Free",L17&lt;&gt;"",L$29&lt;&gt;""),(IF(OR(L17=L2,L17=L5,L17=L8,L17=L11,L17=L14),VLOOKUP(#REF!,INDIRECT(L$29),$B$21,FALSE),VLOOKUP(L$1,INDIRECT(L$29),$B$21,FALSE))),"")</f>
        <v/>
      </c>
      <c r="M18" s="89" t="str">
        <f ca="1">IF(AND(M17&lt;&gt;"Free",M17&lt;&gt;"",M$29&lt;&gt;""),(IF(OR(M17=M2,M17=M5,M17=M8,M17=M11,M17=M14),VLOOKUP(#REF!,INDIRECT(M$29),$B$21,FALSE),VLOOKUP(M$1,INDIRECT(M$29),$B$21,FALSE))),"")</f>
        <v/>
      </c>
      <c r="N18" s="89" t="str">
        <f ca="1">IF(AND(N17&lt;&gt;"Free",N17&lt;&gt;"",N$29&lt;&gt;""),(IF(OR(N17=N2,N17=N5,N17=N8,N17=N11,N17=N14),VLOOKUP(#REF!,INDIRECT(N$29),$B$21,FALSE),VLOOKUP(N$1,INDIRECT(N$29),$B$21,FALSE))),"")</f>
        <v/>
      </c>
      <c r="O18" s="342"/>
      <c r="P18" s="89" t="str">
        <f ca="1">IF(AND(P17&lt;&gt;"Free",P17&lt;&gt;"",P$29&lt;&gt;""),(IF(OR(P17=P2,P17=P5,P17=P8,P17=P11,P17=P14),VLOOKUP(#REF!,INDIRECT(P$29),$B$21,FALSE),VLOOKUP(P$1,INDIRECT(P$29),$B$21,FALSE))),"")</f>
        <v/>
      </c>
      <c r="Q18" s="89" t="str">
        <f ca="1">IF(AND(Q17&lt;&gt;"Free",Q17&lt;&gt;"",Q$29&lt;&gt;""),(IF(OR(Q17=Q2,Q17=Q5,Q17=Q8,Q17=Q11,Q17=Q14),VLOOKUP(#REF!,INDIRECT(Q$29),$B$21,FALSE),VLOOKUP(Q$1,INDIRECT(Q$29),$B$21,FALSE))),"")</f>
        <v/>
      </c>
      <c r="R18" s="89" t="str">
        <f ca="1">IF(AND(R17&lt;&gt;"Free",R17&lt;&gt;"",R$29&lt;&gt;""),(IF(OR(R17=R2,R17=R5,R17=R8,R17=R11,R17=R14),VLOOKUP(#REF!,INDIRECT(R$29),$B$21,FALSE),VLOOKUP(R$1,INDIRECT(R$29),$B$21,FALSE))),"")</f>
        <v/>
      </c>
      <c r="S18" s="89" t="str">
        <f ca="1">IF(AND(S17&lt;&gt;"Free",S17&lt;&gt;"",S$29&lt;&gt;""),(IF(OR(S17=S2,S17=S5,S17=S8,S17=S11,S17=S14),VLOOKUP(#REF!,INDIRECT(S$29),$B$21,FALSE),VLOOKUP(S$1,INDIRECT(S$29),$B$21,FALSE))),"")</f>
        <v/>
      </c>
      <c r="T18" s="89" t="str">
        <f ca="1">IF(AND(T17&lt;&gt;"Free",T17&lt;&gt;"",T$29&lt;&gt;""),(IF(OR(T17=T2,T17=T5,T17=T8,T17=T11,T17=T14),VLOOKUP(#REF!,INDIRECT(T$29),$B$21,FALSE),VLOOKUP(T$1,INDIRECT(T$29),$B$21,FALSE))),"")</f>
        <v/>
      </c>
      <c r="U18" s="342"/>
      <c r="V18" s="89" t="str">
        <f ca="1">IF(AND(V17&lt;&gt;"Free",V17&lt;&gt;"",V$29&lt;&gt;""),(IF(OR(V17=V2,V17=V5,V17=V8,V17=V11,V17=V14),VLOOKUP(#REF!,INDIRECT(V$29),$B$21,FALSE),VLOOKUP(V$1,INDIRECT(V$29),$B$21,FALSE))),"")</f>
        <v/>
      </c>
      <c r="W18" s="89" t="str">
        <f ca="1">IF(AND(W17&lt;&gt;"Free",W17&lt;&gt;"",W$29&lt;&gt;""),(IF(OR(W17=W2,W17=W5,W17=W8,W17=W11,W17=W14),VLOOKUP(#REF!,INDIRECT(W$29),$B$21,FALSE),VLOOKUP(W$1,INDIRECT(W$29),$B$21,FALSE))),"")</f>
        <v/>
      </c>
      <c r="X18" s="89" t="str">
        <f ca="1">IF(AND(X17&lt;&gt;"Free",X17&lt;&gt;"",X$29&lt;&gt;""),(IF(OR(X17=X2,X17=X5,X17=X8,X17=X11,X17=X14),VLOOKUP(#REF!,INDIRECT(X$29),$B$21,FALSE),VLOOKUP(X$1,INDIRECT(X$29),$B$21,FALSE))),"")</f>
        <v/>
      </c>
      <c r="Y18" s="89" t="str">
        <f ca="1">IF(AND(Y17&lt;&gt;"Free",Y17&lt;&gt;"",Y$29&lt;&gt;""),(IF(OR(Y17=Y2,Y17=Y5,Y17=Y8,Y17=Y11,Y17=Y14),VLOOKUP(#REF!,INDIRECT(Y$29),$B$21,FALSE),VLOOKUP(Y$1,INDIRECT(Y$29),$B$21,FALSE))),"")</f>
        <v/>
      </c>
      <c r="Z18" s="89" t="str">
        <f ca="1">IF(AND(Z17&lt;&gt;"Free",Z17&lt;&gt;"",Z$29&lt;&gt;""),(IF(OR(Z17=Z2,Z17=Z5,Z17=Z8,Z17=Z11,Z17=Z14),VLOOKUP(#REF!,INDIRECT(Z$29),$B$21,FALSE),VLOOKUP(Z$1,INDIRECT(Z$29),$B$21,FALSE))),"")</f>
        <v/>
      </c>
      <c r="AA18" s="342"/>
      <c r="AB18" s="89" t="str">
        <f ca="1">IF(AND(AB17&lt;&gt;"Free",AB17&lt;&gt;"",AB$29&lt;&gt;""),(IF(OR(AB17=AB2,AB17=AB5,AB17=AB8,AB17=AB11,AB17=AB14),VLOOKUP(#REF!,INDIRECT(AB$29),$B$21,FALSE),VLOOKUP(AB$1,INDIRECT(AB$29),$B$21,FALSE))),"")</f>
        <v/>
      </c>
      <c r="AC18" s="89" t="str">
        <f ca="1">IF(AND(AC17&lt;&gt;"Free",AC17&lt;&gt;"",AC$29&lt;&gt;""),(IF(OR(AC17=AC2,AC17=AC5,AC17=AC8,AC17=AC11,AC17=AC14),VLOOKUP(#REF!,INDIRECT(AC$29),$B$21,FALSE),VLOOKUP(AC$1,INDIRECT(AC$29),$B$21,FALSE))),"")</f>
        <v/>
      </c>
      <c r="AD18" s="89" t="str">
        <f ca="1">IF(AND(AD17&lt;&gt;"Free",AD17&lt;&gt;"",AD$29&lt;&gt;""),(IF(OR(AD17=AD2,AD17=AD5,AD17=AD8,AD17=AD11,AD17=AD14),VLOOKUP(#REF!,INDIRECT(AD$29),$B$21,FALSE),VLOOKUP(AD$1,INDIRECT(AD$29),$B$21,FALSE))),"")</f>
        <v/>
      </c>
      <c r="AE18" s="89" t="str">
        <f ca="1">IF(AND(AE17&lt;&gt;"Free",AE17&lt;&gt;"",AE$29&lt;&gt;""),(IF(OR(AE17=AE2,AE17=AE5,AE17=AE8,AE17=AE11,AE17=AE14),VLOOKUP(#REF!,INDIRECT(AE$29),$B$21,FALSE),VLOOKUP(AE$1,INDIRECT(AE$29),$B$21,FALSE))),"")</f>
        <v/>
      </c>
      <c r="AF18" s="89" t="str">
        <f ca="1">IF(AND(AF17&lt;&gt;"Free",AF17&lt;&gt;"",AF$29&lt;&gt;""),(IF(OR(AF17=AF2,AF17=AF5,AF17=AF8,AF17=AF11,AF17=AF14),VLOOKUP(#REF!,INDIRECT(AF$29),$B$21,FALSE),VLOOKUP(AF$1,INDIRECT(AF$29),$B$21,FALSE))),"")</f>
        <v/>
      </c>
      <c r="AG18" s="342"/>
      <c r="AH18" s="89" t="str">
        <f ca="1">IF(AND(AH17&lt;&gt;"Free",AH17&lt;&gt;"",AH$29&lt;&gt;""),(IF(OR(AH17=AH2,AH17=AH5,AH17=AH8,AH17=AH11,AH17=AH14),VLOOKUP(#REF!,INDIRECT(AH$29),$B$21,FALSE),VLOOKUP(AH$1,INDIRECT(AH$29),$B$21,FALSE))),"")</f>
        <v/>
      </c>
      <c r="AI18" s="89" t="str">
        <f ca="1">IF(AND(AI17&lt;&gt;"Free",AI17&lt;&gt;"",AI$29&lt;&gt;""),(IF(OR(AI17=AI2,AI17=AI5,AI17=AI8,AI17=AI11,AI17=AI14),VLOOKUP(#REF!,INDIRECT(AI$29),$B$21,FALSE),VLOOKUP(AI$1,INDIRECT(AI$29),$B$21,FALSE))),"")</f>
        <v/>
      </c>
      <c r="AJ18" s="89" t="str">
        <f ca="1">IF(AND(AJ17&lt;&gt;"Free",AJ17&lt;&gt;"",AJ$29&lt;&gt;""),(IF(OR(AJ17=AJ2,AJ17=AJ5,AJ17=AJ8,AJ17=AJ11,AJ17=AJ14),VLOOKUP(#REF!,INDIRECT(AJ$29),$B$21,FALSE),VLOOKUP(AJ$1,INDIRECT(AJ$29),$B$21,FALSE))),"")</f>
        <v/>
      </c>
      <c r="AK18" s="89" t="str">
        <f ca="1">IF(AND(AK17&lt;&gt;"Free",AK17&lt;&gt;"",AK$29&lt;&gt;""),(IF(OR(AK17=AK2,AK17=AK5,AK17=AK8,AK17=AK11,AK17=AK14),VLOOKUP(#REF!,INDIRECT(AK$29),$B$21,FALSE),VLOOKUP(AK$1,INDIRECT(AK$29),$B$21,FALSE))),"")</f>
        <v/>
      </c>
      <c r="AL18" s="89" t="str">
        <f ca="1">IF(AND(AL17&lt;&gt;"Free",AL17&lt;&gt;"",AL$29&lt;&gt;""),(IF(OR(AL17=AL2,AL17=AL5,AL17=AL8,AL17=AL11,AL17=AL14),VLOOKUP(#REF!,INDIRECT(AL$29),$B$21,FALSE),VLOOKUP(AL$1,INDIRECT(AL$29),$B$21,FALSE))),"")</f>
        <v/>
      </c>
      <c r="AM18" s="342"/>
      <c r="AN18" s="89" t="str">
        <f ca="1">IF(AND(AN17&lt;&gt;"Free",AN17&lt;&gt;"",AN$29&lt;&gt;""),(IF(OR(AN17=AN2,AN17=AN5,AN17=AN8,AN17=AN11,AN17=AN14),VLOOKUP(#REF!,INDIRECT(AN$29),$B$21,FALSE),VLOOKUP(AN$1,INDIRECT(AN$29),$B$21,FALSE))),"")</f>
        <v/>
      </c>
      <c r="AO18" s="89" t="str">
        <f ca="1">IF(AND(AO17&lt;&gt;"Free",AO17&lt;&gt;"",AO$29&lt;&gt;""),(IF(OR(AO17=AO2,AO17=AO5,AO17=AO8,AO17=AO11,AO17=AO14),VLOOKUP(#REF!,INDIRECT(AO$29),$B$21,FALSE),VLOOKUP(AO$1,INDIRECT(AO$29),$B$21,FALSE))),"")</f>
        <v/>
      </c>
      <c r="AP18" s="89" t="str">
        <f ca="1">IF(AND(AP17&lt;&gt;"Free",AP17&lt;&gt;"",AP$29&lt;&gt;""),(IF(OR(AP17=AP2,AP17=AP5,AP17=AP8,AP17=AP11,AP17=AP14),VLOOKUP(#REF!,INDIRECT(AP$29),$B$21,FALSE),VLOOKUP(AP$1,INDIRECT(AP$29),$B$21,FALSE))),"")</f>
        <v/>
      </c>
      <c r="AQ18" s="89" t="str">
        <f ca="1">IF(AND(AQ17&lt;&gt;"Free",AQ17&lt;&gt;"",AQ$29&lt;&gt;""),(IF(OR(AQ17=AQ2,AQ17=AQ5,AQ17=AQ8,AQ17=AQ11,AQ17=AQ14),VLOOKUP(#REF!,INDIRECT(AQ$29),$B$21,FALSE),VLOOKUP(AQ$1,INDIRECT(AQ$29),$B$21,FALSE))),"")</f>
        <v/>
      </c>
      <c r="AR18" s="89" t="str">
        <f ca="1">IF(AND(AR17&lt;&gt;"Free",AR17&lt;&gt;"",AR$29&lt;&gt;""),(IF(OR(AR17=AR2,AR17=AR5,AR17=AR8,AR17=AR11,AR17=AR14),VLOOKUP(#REF!,INDIRECT(AR$29),$B$21,FALSE),VLOOKUP(AR$1,INDIRECT(AR$29),$B$21,FALSE))),"")</f>
        <v/>
      </c>
    </row>
    <row r="19" spans="1:44" ht="24.95" customHeight="1" x14ac:dyDescent="0.2">
      <c r="A19" s="86"/>
      <c r="B19" s="343"/>
      <c r="C19" s="343"/>
      <c r="D19" s="97" t="str">
        <f ca="1">IF(AND(D17&lt;&gt;"Free",D17&lt;&gt;"",D$29&lt;&gt;""),(IF(OR(D17=D2,D17=D5,D17=D8,D17=D11,D17=D14),VLOOKUP(#REF!,INDIRECT(D$29),13,FALSE),VLOOKUP(D$1,INDIRECT(D$29),13,FALSE))),"")</f>
        <v/>
      </c>
      <c r="E19" s="97" t="str">
        <f ca="1">IF(AND(E17&lt;&gt;"Free",E17&lt;&gt;"",E$29&lt;&gt;""),(IF(OR(E17=E2,E17=E5,E17=E8,E17=E11,E17=E14),VLOOKUP(#REF!,INDIRECT(E$29),13,FALSE),VLOOKUP(E$1,INDIRECT(E$29),13,FALSE))),"")</f>
        <v/>
      </c>
      <c r="F19" s="97" t="str">
        <f ca="1">IF(AND(F17&lt;&gt;"Free",F17&lt;&gt;"",F$29&lt;&gt;""),(IF(OR(F17=F2,F17=F5,F17=F8,F17=F11,F17=F14),VLOOKUP(#REF!,INDIRECT(F$29),13,FALSE),VLOOKUP(F$1,INDIRECT(F$29),13,FALSE))),"")</f>
        <v/>
      </c>
      <c r="G19" s="97" t="str">
        <f ca="1">IF(AND(G17&lt;&gt;"Free",G17&lt;&gt;"",G$29&lt;&gt;""),(IF(OR(G17=G2,G17=G5,G17=G8,G17=G11,G17=G14),VLOOKUP(#REF!,INDIRECT(G$29),13,FALSE),VLOOKUP(G$1,INDIRECT(G$29),13,FALSE))),"")</f>
        <v/>
      </c>
      <c r="H19" s="97" t="str">
        <f ca="1">IF(AND(H17&lt;&gt;"Free",H17&lt;&gt;"",H$29&lt;&gt;""),(IF(OR(H17=H2,H17=H5,H17=H8,H17=H11,H17=H14),VLOOKUP(#REF!,INDIRECT(H$29),13,FALSE),VLOOKUP(H$1,INDIRECT(H$29),13,FALSE))),"")</f>
        <v/>
      </c>
      <c r="I19" s="343"/>
      <c r="J19" s="97" t="str">
        <f ca="1">IF(AND(J17&lt;&gt;"Free",J17&lt;&gt;"",J$29&lt;&gt;""),(IF(OR(J17=J2,J17=J5,J17=J8,J17=J11,J17=J14),VLOOKUP(#REF!,INDIRECT(J$29),13,FALSE),VLOOKUP(J$1,INDIRECT(J$29),13,FALSE))),"")</f>
        <v/>
      </c>
      <c r="K19" s="97" t="str">
        <f ca="1">IF(AND(K17&lt;&gt;"Free",K17&lt;&gt;"",K$29&lt;&gt;""),(IF(OR(K17=K2,K17=K5,K17=K8,K17=K11,K17=K14),VLOOKUP(#REF!,INDIRECT(K$29),13,FALSE),VLOOKUP(K$1,INDIRECT(K$29),13,FALSE))),"")</f>
        <v/>
      </c>
      <c r="L19" s="97" t="str">
        <f ca="1">IF(AND(L17&lt;&gt;"Free",L17&lt;&gt;"",L$29&lt;&gt;""),(IF(OR(L17=L2,L17=L5,L17=L8,L17=L11,L17=L14),VLOOKUP(#REF!,INDIRECT(L$29),13,FALSE),VLOOKUP(L$1,INDIRECT(L$29),13,FALSE))),"")</f>
        <v/>
      </c>
      <c r="M19" s="97" t="str">
        <f ca="1">IF(AND(M17&lt;&gt;"Free",M17&lt;&gt;"",M$29&lt;&gt;""),(IF(OR(M17=M2,M17=M5,M17=M8,M17=M11,M17=M14),VLOOKUP(#REF!,INDIRECT(M$29),13,FALSE),VLOOKUP(M$1,INDIRECT(M$29),13,FALSE))),"")</f>
        <v/>
      </c>
      <c r="N19" s="97" t="str">
        <f ca="1">IF(AND(N17&lt;&gt;"Free",N17&lt;&gt;"",N$29&lt;&gt;""),(IF(OR(N17=N2,N17=N5,N17=N8,N17=N11,N17=N14),VLOOKUP(#REF!,INDIRECT(N$29),13,FALSE),VLOOKUP(N$1,INDIRECT(N$29),13,FALSE))),"")</f>
        <v/>
      </c>
      <c r="O19" s="343"/>
      <c r="P19" s="97" t="str">
        <f ca="1">IF(AND(P17&lt;&gt;"Free",P17&lt;&gt;"",P$29&lt;&gt;""),(IF(OR(P17=P2,P17=P5,P17=P8,P17=P11,P17=P14),VLOOKUP(#REF!,INDIRECT(P$29),13,FALSE),VLOOKUP(P$1,INDIRECT(P$29),13,FALSE))),"")</f>
        <v/>
      </c>
      <c r="Q19" s="97" t="str">
        <f ca="1">IF(AND(Q17&lt;&gt;"Free",Q17&lt;&gt;"",Q$29&lt;&gt;""),(IF(OR(Q17=Q2,Q17=Q5,Q17=Q8,Q17=Q11,Q17=Q14),VLOOKUP(#REF!,INDIRECT(Q$29),13,FALSE),VLOOKUP(Q$1,INDIRECT(Q$29),13,FALSE))),"")</f>
        <v/>
      </c>
      <c r="R19" s="97" t="str">
        <f ca="1">IF(AND(R17&lt;&gt;"Free",R17&lt;&gt;"",R$29&lt;&gt;""),(IF(OR(R17=R2,R17=R5,R17=R8,R17=R11,R17=R14),VLOOKUP(#REF!,INDIRECT(R$29),13,FALSE),VLOOKUP(R$1,INDIRECT(R$29),13,FALSE))),"")</f>
        <v/>
      </c>
      <c r="S19" s="97" t="str">
        <f ca="1">IF(AND(S17&lt;&gt;"Free",S17&lt;&gt;"",S$29&lt;&gt;""),(IF(OR(S17=S2,S17=S5,S17=S8,S17=S11,S17=S14),VLOOKUP(#REF!,INDIRECT(S$29),13,FALSE),VLOOKUP(S$1,INDIRECT(S$29),13,FALSE))),"")</f>
        <v/>
      </c>
      <c r="T19" s="97" t="str">
        <f ca="1">IF(AND(T17&lt;&gt;"Free",T17&lt;&gt;"",T$29&lt;&gt;""),(IF(OR(T17=T2,T17=T5,T17=T8,T17=T11,T17=T14),VLOOKUP(#REF!,INDIRECT(T$29),13,FALSE),VLOOKUP(T$1,INDIRECT(T$29),13,FALSE))),"")</f>
        <v/>
      </c>
      <c r="U19" s="343"/>
      <c r="V19" s="97" t="str">
        <f ca="1">IF(AND(V17&lt;&gt;"Free",V17&lt;&gt;"",V$29&lt;&gt;""),(IF(OR(V17=V2,V17=V5,V17=V8,V17=V11,V17=V14),VLOOKUP(#REF!,INDIRECT(V$29),13,FALSE),VLOOKUP(V$1,INDIRECT(V$29),13,FALSE))),"")</f>
        <v/>
      </c>
      <c r="W19" s="97" t="str">
        <f ca="1">IF(AND(W17&lt;&gt;"Free",W17&lt;&gt;"",W$29&lt;&gt;""),(IF(OR(W17=W2,W17=W5,W17=W8,W17=W11,W17=W14),VLOOKUP(#REF!,INDIRECT(W$29),13,FALSE),VLOOKUP(W$1,INDIRECT(W$29),13,FALSE))),"")</f>
        <v/>
      </c>
      <c r="X19" s="97" t="str">
        <f ca="1">IF(AND(X17&lt;&gt;"Free",X17&lt;&gt;"",X$29&lt;&gt;""),(IF(OR(X17=X2,X17=X5,X17=X8,X17=X11,X17=X14),VLOOKUP(#REF!,INDIRECT(X$29),13,FALSE),VLOOKUP(X$1,INDIRECT(X$29),13,FALSE))),"")</f>
        <v/>
      </c>
      <c r="Y19" s="97" t="str">
        <f ca="1">IF(AND(Y17&lt;&gt;"Free",Y17&lt;&gt;"",Y$29&lt;&gt;""),(IF(OR(Y17=Y2,Y17=Y5,Y17=Y8,Y17=Y11,Y17=Y14),VLOOKUP(#REF!,INDIRECT(Y$29),13,FALSE),VLOOKUP(Y$1,INDIRECT(Y$29),13,FALSE))),"")</f>
        <v/>
      </c>
      <c r="Z19" s="97" t="str">
        <f ca="1">IF(AND(Z17&lt;&gt;"Free",Z17&lt;&gt;"",Z$29&lt;&gt;""),(IF(OR(Z17=Z2,Z17=Z5,Z17=Z8,Z17=Z11,Z17=Z14),VLOOKUP(#REF!,INDIRECT(Z$29),13,FALSE),VLOOKUP(Z$1,INDIRECT(Z$29),13,FALSE))),"")</f>
        <v/>
      </c>
      <c r="AA19" s="343"/>
      <c r="AB19" s="97" t="str">
        <f ca="1">IF(AND(AB17&lt;&gt;"Free",AB17&lt;&gt;"",AB$29&lt;&gt;""),(IF(OR(AB17=AB2,AB17=AB5,AB17=AB8,AB17=AB11,AB17=AB14),VLOOKUP(#REF!,INDIRECT(AB$29),13,FALSE),VLOOKUP(AB$1,INDIRECT(AB$29),13,FALSE))),"")</f>
        <v/>
      </c>
      <c r="AC19" s="97" t="str">
        <f ca="1">IF(AND(AC17&lt;&gt;"Free",AC17&lt;&gt;"",AC$29&lt;&gt;""),(IF(OR(AC17=AC2,AC17=AC5,AC17=AC8,AC17=AC11,AC17=AC14),VLOOKUP(#REF!,INDIRECT(AC$29),13,FALSE),VLOOKUP(AC$1,INDIRECT(AC$29),13,FALSE))),"")</f>
        <v/>
      </c>
      <c r="AD19" s="97" t="str">
        <f ca="1">IF(AND(AD17&lt;&gt;"Free",AD17&lt;&gt;"",AD$29&lt;&gt;""),(IF(OR(AD17=AD2,AD17=AD5,AD17=AD8,AD17=AD11,AD17=AD14),VLOOKUP(#REF!,INDIRECT(AD$29),13,FALSE),VLOOKUP(AD$1,INDIRECT(AD$29),13,FALSE))),"")</f>
        <v/>
      </c>
      <c r="AE19" s="97" t="str">
        <f ca="1">IF(AND(AE17&lt;&gt;"Free",AE17&lt;&gt;"",AE$29&lt;&gt;""),(IF(OR(AE17=AE2,AE17=AE5,AE17=AE8,AE17=AE11,AE17=AE14),VLOOKUP(#REF!,INDIRECT(AE$29),13,FALSE),VLOOKUP(AE$1,INDIRECT(AE$29),13,FALSE))),"")</f>
        <v/>
      </c>
      <c r="AF19" s="97" t="str">
        <f ca="1">IF(AND(AF17&lt;&gt;"Free",AF17&lt;&gt;"",AF$29&lt;&gt;""),(IF(OR(AF17=AF2,AF17=AF5,AF17=AF8,AF17=AF11,AF17=AF14),VLOOKUP(#REF!,INDIRECT(AF$29),13,FALSE),VLOOKUP(AF$1,INDIRECT(AF$29),13,FALSE))),"")</f>
        <v/>
      </c>
      <c r="AG19" s="343"/>
      <c r="AH19" s="97" t="str">
        <f ca="1">IF(AND(AH17&lt;&gt;"Free",AH17&lt;&gt;"",AH$29&lt;&gt;""),(IF(OR(AH17=AH2,AH17=AH5,AH17=AH8,AH17=AH11,AH17=AH14),VLOOKUP(#REF!,INDIRECT(AH$29),13,FALSE),VLOOKUP(AH$1,INDIRECT(AH$29),13,FALSE))),"")</f>
        <v/>
      </c>
      <c r="AI19" s="97" t="str">
        <f ca="1">IF(AND(AI17&lt;&gt;"Free",AI17&lt;&gt;"",AI$29&lt;&gt;""),(IF(OR(AI17=AI2,AI17=AI5,AI17=AI8,AI17=AI11,AI17=AI14),VLOOKUP(#REF!,INDIRECT(AI$29),13,FALSE),VLOOKUP(AI$1,INDIRECT(AI$29),13,FALSE))),"")</f>
        <v/>
      </c>
      <c r="AJ19" s="97" t="str">
        <f ca="1">IF(AND(AJ17&lt;&gt;"Free",AJ17&lt;&gt;"",AJ$29&lt;&gt;""),(IF(OR(AJ17=AJ2,AJ17=AJ5,AJ17=AJ8,AJ17=AJ11,AJ17=AJ14),VLOOKUP(#REF!,INDIRECT(AJ$29),13,FALSE),VLOOKUP(AJ$1,INDIRECT(AJ$29),13,FALSE))),"")</f>
        <v/>
      </c>
      <c r="AK19" s="97" t="str">
        <f ca="1">IF(AND(AK17&lt;&gt;"Free",AK17&lt;&gt;"",AK$29&lt;&gt;""),(IF(OR(AK17=AK2,AK17=AK5,AK17=AK8,AK17=AK11,AK17=AK14),VLOOKUP(#REF!,INDIRECT(AK$29),13,FALSE),VLOOKUP(AK$1,INDIRECT(AK$29),13,FALSE))),"")</f>
        <v/>
      </c>
      <c r="AL19" s="97" t="str">
        <f ca="1">IF(AND(AL17&lt;&gt;"Free",AL17&lt;&gt;"",AL$29&lt;&gt;""),(IF(OR(AL17=AL2,AL17=AL5,AL17=AL8,AL17=AL11,AL17=AL14),VLOOKUP(#REF!,INDIRECT(AL$29),13,FALSE),VLOOKUP(AL$1,INDIRECT(AL$29),13,FALSE))),"")</f>
        <v/>
      </c>
      <c r="AM19" s="343"/>
      <c r="AN19" s="97" t="str">
        <f ca="1">IF(AND(AN17&lt;&gt;"Free",AN17&lt;&gt;"",AN$29&lt;&gt;""),(IF(OR(AN17=AN2,AN17=AN5,AN17=AN8,AN17=AN11,AN17=AN14),VLOOKUP(#REF!,INDIRECT(AN$29),13,FALSE),VLOOKUP(AN$1,INDIRECT(AN$29),13,FALSE))),"")</f>
        <v/>
      </c>
      <c r="AO19" s="97" t="str">
        <f ca="1">IF(AND(AO17&lt;&gt;"Free",AO17&lt;&gt;"",AO$29&lt;&gt;""),(IF(OR(AO17=AO2,AO17=AO5,AO17=AO8,AO17=AO11,AO17=AO14),VLOOKUP(#REF!,INDIRECT(AO$29),13,FALSE),VLOOKUP(AO$1,INDIRECT(AO$29),13,FALSE))),"")</f>
        <v/>
      </c>
      <c r="AP19" s="97" t="str">
        <f ca="1">IF(AND(AP17&lt;&gt;"Free",AP17&lt;&gt;"",AP$29&lt;&gt;""),(IF(OR(AP17=AP2,AP17=AP5,AP17=AP8,AP17=AP11,AP17=AP14),VLOOKUP(#REF!,INDIRECT(AP$29),13,FALSE),VLOOKUP(AP$1,INDIRECT(AP$29),13,FALSE))),"")</f>
        <v/>
      </c>
      <c r="AQ19" s="97" t="str">
        <f ca="1">IF(AND(AQ17&lt;&gt;"Free",AQ17&lt;&gt;"",AQ$29&lt;&gt;""),(IF(OR(AQ17=AQ2,AQ17=AQ5,AQ17=AQ8,AQ17=AQ11,AQ17=AQ14),VLOOKUP(#REF!,INDIRECT(AQ$29),13,FALSE),VLOOKUP(AQ$1,INDIRECT(AQ$29),13,FALSE))),"")</f>
        <v/>
      </c>
      <c r="AR19" s="97" t="str">
        <f ca="1">IF(AND(AR17&lt;&gt;"Free",AR17&lt;&gt;"",AR$29&lt;&gt;""),(IF(OR(AR17=AR2,AR17=AR5,AR17=AR8,AR17=AR11,AR17=AR14),VLOOKUP(#REF!,INDIRECT(AR$29),13,FALSE),VLOOKUP(AR$1,INDIRECT(AR$29),13,FALSE))),"")</f>
        <v/>
      </c>
    </row>
    <row r="20" spans="1:44" ht="10.5" customHeight="1" x14ac:dyDescent="0.2"/>
    <row r="21" spans="1:44" ht="10.5" customHeight="1" x14ac:dyDescent="0.2">
      <c r="B21" s="63">
        <v>2</v>
      </c>
    </row>
    <row r="22" spans="1:44" ht="20.25" customHeight="1" x14ac:dyDescent="0.2">
      <c r="B22" s="30"/>
      <c r="C22" s="32"/>
      <c r="D22" s="32">
        <v>1</v>
      </c>
      <c r="E22" s="32">
        <v>2</v>
      </c>
      <c r="F22" s="32">
        <v>3</v>
      </c>
      <c r="G22" s="32">
        <v>4</v>
      </c>
      <c r="H22" s="32">
        <v>5</v>
      </c>
      <c r="I22" s="32"/>
      <c r="J22" s="32">
        <v>6</v>
      </c>
      <c r="K22" s="32">
        <v>7</v>
      </c>
      <c r="L22" s="32">
        <v>8</v>
      </c>
      <c r="M22" s="32">
        <v>9</v>
      </c>
      <c r="N22" s="32">
        <v>10</v>
      </c>
      <c r="O22" s="32"/>
      <c r="P22" s="32">
        <v>11</v>
      </c>
      <c r="Q22" s="32">
        <v>12</v>
      </c>
      <c r="R22" s="32">
        <v>13</v>
      </c>
      <c r="S22" s="32">
        <v>14</v>
      </c>
      <c r="T22" s="32">
        <v>15</v>
      </c>
      <c r="U22" s="32"/>
      <c r="V22" s="32">
        <v>16</v>
      </c>
      <c r="W22" s="32">
        <v>17</v>
      </c>
      <c r="X22" s="32">
        <v>18</v>
      </c>
      <c r="Y22" s="32">
        <v>19</v>
      </c>
      <c r="Z22" s="32">
        <v>20</v>
      </c>
      <c r="AA22" s="32"/>
      <c r="AB22" s="32">
        <v>21</v>
      </c>
      <c r="AC22" s="32">
        <v>22</v>
      </c>
      <c r="AD22" s="32">
        <v>23</v>
      </c>
      <c r="AE22" s="32">
        <v>24</v>
      </c>
      <c r="AF22" s="32">
        <v>25</v>
      </c>
      <c r="AG22" s="32"/>
      <c r="AH22" s="32">
        <v>26</v>
      </c>
      <c r="AI22" s="32">
        <v>27</v>
      </c>
      <c r="AJ22" s="32">
        <v>28</v>
      </c>
      <c r="AK22" s="32">
        <v>29</v>
      </c>
      <c r="AL22" s="32">
        <v>30</v>
      </c>
      <c r="AM22" s="32"/>
      <c r="AN22" s="32">
        <v>31</v>
      </c>
      <c r="AO22" s="32">
        <v>32</v>
      </c>
      <c r="AP22" s="32">
        <v>33</v>
      </c>
      <c r="AQ22" s="32">
        <v>34</v>
      </c>
      <c r="AR22" s="32">
        <v>35</v>
      </c>
    </row>
    <row r="23" spans="1:44" ht="30" customHeight="1" x14ac:dyDescent="0.2">
      <c r="B23" s="30"/>
    </row>
    <row r="24" spans="1:44" ht="30" customHeight="1" x14ac:dyDescent="0.2">
      <c r="C24" s="30">
        <v>1</v>
      </c>
      <c r="D24" s="30" t="str">
        <f>IF(AND(D2&lt;&gt;"",D2&lt;&gt;"Free"),VLOOKUP(D2,Class,2,FALSE),"")</f>
        <v>Class1</v>
      </c>
      <c r="E24" s="30" t="str">
        <f>IF(AND(E2&lt;&gt;"",E2&lt;&gt;"Free"),VLOOKUP(E2,Class,2,FALSE),"")</f>
        <v/>
      </c>
      <c r="F24" s="30" t="str">
        <f>IF(AND(F2&lt;&gt;"",F2&lt;&gt;"Free"),VLOOKUP(F2,Class,2,FALSE),"")</f>
        <v>Class2</v>
      </c>
      <c r="G24" s="30" t="str">
        <f>IF(AND(G2&lt;&gt;"",G2&lt;&gt;"Free"),VLOOKUP(G2,Class,2,FALSE),"")</f>
        <v>Class3</v>
      </c>
      <c r="H24" s="30" t="str">
        <f>IF(AND(H2&lt;&gt;"",H2&lt;&gt;"Free"),VLOOKUP(H2,Class,2,FALSE),"")</f>
        <v>Class2</v>
      </c>
      <c r="I24" s="30">
        <v>1</v>
      </c>
      <c r="J24" s="30" t="str">
        <f>IF(AND(J2&lt;&gt;"",J2&lt;&gt;"Free"),VLOOKUP(J2,Class,2,FALSE),"")</f>
        <v>Class4</v>
      </c>
      <c r="K24" s="30" t="str">
        <f>IF(AND(K2&lt;&gt;"",K2&lt;&gt;"Free"),VLOOKUP(K2,Class,2,FALSE),"")</f>
        <v>Class2</v>
      </c>
      <c r="L24" s="30" t="str">
        <f>IF(AND(L2&lt;&gt;"",L2&lt;&gt;"Free"),VLOOKUP(L2,Class,2,FALSE),"")</f>
        <v>Class5</v>
      </c>
      <c r="M24" s="30" t="str">
        <f>IF(AND(M2&lt;&gt;"",M2&lt;&gt;"Free"),VLOOKUP(M2,Class,2,FALSE),"")</f>
        <v>Class2</v>
      </c>
      <c r="N24" s="30" t="str">
        <f>IF(AND(N2&lt;&gt;"",N2&lt;&gt;"Free"),VLOOKUP(N2,Class,2,FALSE),"")</f>
        <v>Class6</v>
      </c>
      <c r="O24" s="30">
        <v>1</v>
      </c>
      <c r="P24" s="30" t="str">
        <f>IF(AND(P2&lt;&gt;"",P2&lt;&gt;"Free"),VLOOKUP(P2,Class,2,FALSE),"")</f>
        <v>Class1</v>
      </c>
      <c r="Q24" s="30" t="str">
        <f>IF(AND(Q2&lt;&gt;"",Q2&lt;&gt;"Free"),VLOOKUP(Q2,Class,2,FALSE),"")</f>
        <v/>
      </c>
      <c r="R24" s="30" t="str">
        <f>IF(AND(R2&lt;&gt;"",R2&lt;&gt;"Free"),VLOOKUP(R2,Class,2,FALSE),"")</f>
        <v>Class2</v>
      </c>
      <c r="S24" s="30" t="str">
        <f>IF(AND(S2&lt;&gt;"",S2&lt;&gt;"Free"),VLOOKUP(S2,Class,2,FALSE),"")</f>
        <v>Class3</v>
      </c>
      <c r="T24" s="30" t="str">
        <f>IF(AND(T2&lt;&gt;"",T2&lt;&gt;"Free"),VLOOKUP(T2,Class,2,FALSE),"")</f>
        <v>Class2</v>
      </c>
      <c r="U24" s="30">
        <v>1</v>
      </c>
      <c r="V24" s="30" t="str">
        <f>IF(AND(V2&lt;&gt;"",V2&lt;&gt;"Free"),VLOOKUP(V2,Class,2,FALSE),"")</f>
        <v>Class4</v>
      </c>
      <c r="W24" s="30" t="str">
        <f>IF(AND(W2&lt;&gt;"",W2&lt;&gt;"Free"),VLOOKUP(W2,Class,2,FALSE),"")</f>
        <v>Class2</v>
      </c>
      <c r="X24" s="30" t="str">
        <f>IF(AND(X2&lt;&gt;"",X2&lt;&gt;"Free"),VLOOKUP(X2,Class,2,FALSE),"")</f>
        <v>Class5</v>
      </c>
      <c r="Y24" s="30" t="str">
        <f>IF(AND(Y2&lt;&gt;"",Y2&lt;&gt;"Free"),VLOOKUP(Y2,Class,2,FALSE),"")</f>
        <v>Class2</v>
      </c>
      <c r="Z24" s="30" t="str">
        <f>IF(AND(Z2&lt;&gt;"",Z2&lt;&gt;"Free"),VLOOKUP(Z2,Class,2,FALSE),"")</f>
        <v>Class6</v>
      </c>
      <c r="AA24" s="30">
        <v>1</v>
      </c>
      <c r="AB24" s="30" t="str">
        <f>IF(AND(AB2&lt;&gt;"",AB2&lt;&gt;"Free"),VLOOKUP(AB2,Class,2,FALSE),"")</f>
        <v>Class1</v>
      </c>
      <c r="AC24" s="30" t="str">
        <f>IF(AND(AC2&lt;&gt;"",AC2&lt;&gt;"Free"),VLOOKUP(AC2,Class,2,FALSE),"")</f>
        <v/>
      </c>
      <c r="AD24" s="30" t="str">
        <f>IF(AND(AD2&lt;&gt;"",AD2&lt;&gt;"Free"),VLOOKUP(AD2,Class,2,FALSE),"")</f>
        <v>Class2</v>
      </c>
      <c r="AE24" s="30" t="str">
        <f>IF(AND(AE2&lt;&gt;"",AE2&lt;&gt;"Free"),VLOOKUP(AE2,Class,2,FALSE),"")</f>
        <v>Class3</v>
      </c>
      <c r="AF24" s="30" t="str">
        <f>IF(AND(AF2&lt;&gt;"",AF2&lt;&gt;"Free"),VLOOKUP(AF2,Class,2,FALSE),"")</f>
        <v>Class2</v>
      </c>
      <c r="AG24" s="30">
        <v>1</v>
      </c>
      <c r="AH24" s="30" t="str">
        <f>IF(AND(AH2&lt;&gt;"",AH2&lt;&gt;"Free"),VLOOKUP(AH2,Class,2,FALSE),"")</f>
        <v>Class4</v>
      </c>
      <c r="AI24" s="30" t="str">
        <f>IF(AND(AI2&lt;&gt;"",AI2&lt;&gt;"Free"),VLOOKUP(AI2,Class,2,FALSE),"")</f>
        <v>Class2</v>
      </c>
      <c r="AJ24" s="30" t="str">
        <f>IF(AND(AJ2&lt;&gt;"",AJ2&lt;&gt;"Free"),VLOOKUP(AJ2,Class,2,FALSE),"")</f>
        <v>Class5</v>
      </c>
      <c r="AK24" s="30" t="str">
        <f>IF(AND(AK2&lt;&gt;"",AK2&lt;&gt;"Free"),VLOOKUP(AK2,Class,2,FALSE),"")</f>
        <v>Class2</v>
      </c>
      <c r="AL24" s="30" t="str">
        <f>IF(AND(AL2&lt;&gt;"",AL2&lt;&gt;"Free"),VLOOKUP(AL2,Class,2,FALSE),"")</f>
        <v>Class6</v>
      </c>
      <c r="AM24" s="30">
        <v>1</v>
      </c>
      <c r="AN24" s="30" t="str">
        <f>IF(AND(AN2&lt;&gt;"",AN2&lt;&gt;"Free"),VLOOKUP(AN2,Class,2,FALSE),"")</f>
        <v>Class1</v>
      </c>
      <c r="AO24" s="30" t="str">
        <f>IF(AND(AO2&lt;&gt;"",AO2&lt;&gt;"Free"),VLOOKUP(AO2,Class,2,FALSE),"")</f>
        <v/>
      </c>
      <c r="AP24" s="30" t="str">
        <f>IF(AND(AP2&lt;&gt;"",AP2&lt;&gt;"Free"),VLOOKUP(AP2,Class,2,FALSE),"")</f>
        <v>Class2</v>
      </c>
      <c r="AQ24" s="30" t="str">
        <f>IF(AND(AQ2&lt;&gt;"",AQ2&lt;&gt;"Free"),VLOOKUP(AQ2,Class,2,FALSE),"")</f>
        <v>Class3</v>
      </c>
      <c r="AR24" s="30" t="str">
        <f>IF(AND(AR2&lt;&gt;"",AR2&lt;&gt;"Free"),VLOOKUP(AR2,Class,2,FALSE),"")</f>
        <v>Class2</v>
      </c>
    </row>
    <row r="25" spans="1:44" ht="30" customHeight="1" x14ac:dyDescent="0.2">
      <c r="C25" s="30">
        <v>2</v>
      </c>
      <c r="D25" s="30" t="str">
        <f>IF(AND(D5&lt;&gt;"",D5&lt;&gt;"Free"),VLOOKUP(D5,Class,2,FALSE),"")</f>
        <v>Class6</v>
      </c>
      <c r="E25" s="30" t="str">
        <f>IF(AND(E5&lt;&gt;"",E5&lt;&gt;"Free"),VLOOKUP(E5,Class,2,FALSE),"")</f>
        <v>Class4</v>
      </c>
      <c r="F25" s="30" t="str">
        <f>IF(AND(F5&lt;&gt;"",F5&lt;&gt;"Free"),VLOOKUP(F5,Class,2,FALSE),"")</f>
        <v>Class5</v>
      </c>
      <c r="G25" s="30" t="str">
        <f>IF(AND(G5&lt;&gt;"",G5&lt;&gt;"Free"),VLOOKUP(G5,Class,2,FALSE),"")</f>
        <v>Class6</v>
      </c>
      <c r="H25" s="30" t="str">
        <f>IF(AND(H5&lt;&gt;"",H5&lt;&gt;"Free"),VLOOKUP(H5,Class,2,FALSE),"")</f>
        <v>Class3</v>
      </c>
      <c r="I25" s="30">
        <v>2</v>
      </c>
      <c r="J25" s="30" t="str">
        <f>IF(AND(J5&lt;&gt;"",J5&lt;&gt;"Free"),VLOOKUP(J5,Class,2,FALSE),"")</f>
        <v/>
      </c>
      <c r="K25" s="30" t="str">
        <f>IF(AND(K5&lt;&gt;"",K5&lt;&gt;"Free"),VLOOKUP(K5,Class,2,FALSE),"")</f>
        <v>Class1</v>
      </c>
      <c r="L25" s="30" t="str">
        <f>IF(AND(L5&lt;&gt;"",L5&lt;&gt;"Free"),VLOOKUP(L5,Class,2,FALSE),"")</f>
        <v/>
      </c>
      <c r="M25" s="30" t="str">
        <f>IF(AND(M5&lt;&gt;"",M5&lt;&gt;"Free"),VLOOKUP(M5,Class,2,FALSE),"")</f>
        <v>Class5</v>
      </c>
      <c r="N25" s="30" t="str">
        <f>IF(AND(N5&lt;&gt;"",N5&lt;&gt;"Free"),VLOOKUP(N5,Class,2,FALSE),"")</f>
        <v>Class1</v>
      </c>
      <c r="O25" s="30">
        <v>2</v>
      </c>
      <c r="P25" s="30" t="str">
        <f>IF(AND(P5&lt;&gt;"",P5&lt;&gt;"Free"),VLOOKUP(P5,Class,2,FALSE),"")</f>
        <v>Class6</v>
      </c>
      <c r="Q25" s="30" t="str">
        <f>IF(AND(Q5&lt;&gt;"",Q5&lt;&gt;"Free"),VLOOKUP(Q5,Class,2,FALSE),"")</f>
        <v>Class4</v>
      </c>
      <c r="R25" s="30" t="str">
        <f>IF(AND(R5&lt;&gt;"",R5&lt;&gt;"Free"),VLOOKUP(R5,Class,2,FALSE),"")</f>
        <v>Class5</v>
      </c>
      <c r="S25" s="30" t="str">
        <f>IF(AND(S5&lt;&gt;"",S5&lt;&gt;"Free"),VLOOKUP(S5,Class,2,FALSE),"")</f>
        <v>Class6</v>
      </c>
      <c r="T25" s="30" t="str">
        <f>IF(AND(T5&lt;&gt;"",T5&lt;&gt;"Free"),VLOOKUP(T5,Class,2,FALSE),"")</f>
        <v>Class3</v>
      </c>
      <c r="U25" s="30">
        <v>2</v>
      </c>
      <c r="V25" s="30" t="str">
        <f>IF(AND(V5&lt;&gt;"",V5&lt;&gt;"Free"),VLOOKUP(V5,Class,2,FALSE),"")</f>
        <v/>
      </c>
      <c r="W25" s="30" t="str">
        <f>IF(AND(W5&lt;&gt;"",W5&lt;&gt;"Free"),VLOOKUP(W5,Class,2,FALSE),"")</f>
        <v>Class1</v>
      </c>
      <c r="X25" s="30" t="str">
        <f>IF(AND(X5&lt;&gt;"",X5&lt;&gt;"Free"),VLOOKUP(X5,Class,2,FALSE),"")</f>
        <v/>
      </c>
      <c r="Y25" s="30" t="str">
        <f>IF(AND(Y5&lt;&gt;"",Y5&lt;&gt;"Free"),VLOOKUP(Y5,Class,2,FALSE),"")</f>
        <v>Class5</v>
      </c>
      <c r="Z25" s="30" t="str">
        <f>IF(AND(Z5&lt;&gt;"",Z5&lt;&gt;"Free"),VLOOKUP(Z5,Class,2,FALSE),"")</f>
        <v>Class1</v>
      </c>
      <c r="AA25" s="30">
        <v>2</v>
      </c>
      <c r="AB25" s="30" t="str">
        <f>IF(AND(AB5&lt;&gt;"",AB5&lt;&gt;"Free"),VLOOKUP(AB5,Class,2,FALSE),"")</f>
        <v>Class6</v>
      </c>
      <c r="AC25" s="30" t="str">
        <f>IF(AND(AC5&lt;&gt;"",AC5&lt;&gt;"Free"),VLOOKUP(AC5,Class,2,FALSE),"")</f>
        <v>Class4</v>
      </c>
      <c r="AD25" s="30" t="str">
        <f>IF(AND(AD5&lt;&gt;"",AD5&lt;&gt;"Free"),VLOOKUP(AD5,Class,2,FALSE),"")</f>
        <v>Class5</v>
      </c>
      <c r="AE25" s="30" t="str">
        <f>IF(AND(AE5&lt;&gt;"",AE5&lt;&gt;"Free"),VLOOKUP(AE5,Class,2,FALSE),"")</f>
        <v>Class6</v>
      </c>
      <c r="AF25" s="30" t="str">
        <f>IF(AND(AF5&lt;&gt;"",AF5&lt;&gt;"Free"),VLOOKUP(AF5,Class,2,FALSE),"")</f>
        <v>Class3</v>
      </c>
      <c r="AG25" s="30">
        <v>2</v>
      </c>
      <c r="AH25" s="30" t="str">
        <f>IF(AND(AH5&lt;&gt;"",AH5&lt;&gt;"Free"),VLOOKUP(AH5,Class,2,FALSE),"")</f>
        <v/>
      </c>
      <c r="AI25" s="30" t="str">
        <f>IF(AND(AI5&lt;&gt;"",AI5&lt;&gt;"Free"),VLOOKUP(AI5,Class,2,FALSE),"")</f>
        <v>Class1</v>
      </c>
      <c r="AJ25" s="30" t="str">
        <f>IF(AND(AJ5&lt;&gt;"",AJ5&lt;&gt;"Free"),VLOOKUP(AJ5,Class,2,FALSE),"")</f>
        <v/>
      </c>
      <c r="AK25" s="30" t="str">
        <f>IF(AND(AK5&lt;&gt;"",AK5&lt;&gt;"Free"),VLOOKUP(AK5,Class,2,FALSE),"")</f>
        <v>Class5</v>
      </c>
      <c r="AL25" s="30" t="str">
        <f>IF(AND(AL5&lt;&gt;"",AL5&lt;&gt;"Free"),VLOOKUP(AL5,Class,2,FALSE),"")</f>
        <v>Class1</v>
      </c>
      <c r="AM25" s="30">
        <v>2</v>
      </c>
      <c r="AN25" s="30" t="str">
        <f>IF(AND(AN5&lt;&gt;"",AN5&lt;&gt;"Free"),VLOOKUP(AN5,Class,2,FALSE),"")</f>
        <v>Class6</v>
      </c>
      <c r="AO25" s="30" t="str">
        <f>IF(AND(AO5&lt;&gt;"",AO5&lt;&gt;"Free"),VLOOKUP(AO5,Class,2,FALSE),"")</f>
        <v>Class4</v>
      </c>
      <c r="AP25" s="30" t="str">
        <f>IF(AND(AP5&lt;&gt;"",AP5&lt;&gt;"Free"),VLOOKUP(AP5,Class,2,FALSE),"")</f>
        <v>Class5</v>
      </c>
      <c r="AQ25" s="30" t="str">
        <f>IF(AND(AQ5&lt;&gt;"",AQ5&lt;&gt;"Free"),VLOOKUP(AQ5,Class,2,FALSE),"")</f>
        <v>Class6</v>
      </c>
      <c r="AR25" s="30" t="str">
        <f>IF(AND(AR5&lt;&gt;"",AR5&lt;&gt;"Free"),VLOOKUP(AR5,Class,2,FALSE),"")</f>
        <v>Class3</v>
      </c>
    </row>
    <row r="26" spans="1:44" ht="30" customHeight="1" x14ac:dyDescent="0.2">
      <c r="C26" s="30">
        <v>3</v>
      </c>
      <c r="D26" s="30" t="str">
        <f>IF(AND(D8&lt;&gt;"",D8&lt;&gt;"Free"),VLOOKUP(D8,Class,2,FALSE),"")</f>
        <v>Class3</v>
      </c>
      <c r="E26" s="30" t="str">
        <f>IF(AND(E8&lt;&gt;"",E8&lt;&gt;"Free"),VLOOKUP(E8,Class,2,FALSE),"")</f>
        <v>Class7</v>
      </c>
      <c r="F26" s="30" t="str">
        <f>IF(AND(F8&lt;&gt;"",F8&lt;&gt;"Free"),VLOOKUP(F8,Class,2,FALSE),"")</f>
        <v/>
      </c>
      <c r="G26" s="30" t="str">
        <f>IF(AND(G8&lt;&gt;"",G8&lt;&gt;"Free"),VLOOKUP(G8,Class,2,FALSE),"")</f>
        <v>Class7</v>
      </c>
      <c r="H26" s="30" t="str">
        <f>IF(AND(H8&lt;&gt;"",H8&lt;&gt;"Free"),VLOOKUP(H8,Class,2,FALSE),"")</f>
        <v>Class1</v>
      </c>
      <c r="I26" s="30">
        <v>3</v>
      </c>
      <c r="J26" s="30" t="str">
        <f>IF(AND(J8&lt;&gt;"",J8&lt;&gt;"Free"),VLOOKUP(J8,Class,2,FALSE),"")</f>
        <v>Class5</v>
      </c>
      <c r="K26" s="30" t="str">
        <f>IF(AND(K8&lt;&gt;"",K8&lt;&gt;"Free"),VLOOKUP(K8,Class,2,FALSE),"")</f>
        <v/>
      </c>
      <c r="L26" s="30" t="str">
        <f>IF(AND(L8&lt;&gt;"",L8&lt;&gt;"Free"),VLOOKUP(L8,Class,2,FALSE),"")</f>
        <v>Class3</v>
      </c>
      <c r="M26" s="30" t="str">
        <f>IF(AND(M8&lt;&gt;"",M8&lt;&gt;"Free"),VLOOKUP(M8,Class,2,FALSE),"")</f>
        <v>Class6</v>
      </c>
      <c r="N26" s="30" t="str">
        <f>IF(AND(N8&lt;&gt;"",N8&lt;&gt;"Free"),VLOOKUP(N8,Class,2,FALSE),"")</f>
        <v>Class4</v>
      </c>
      <c r="O26" s="30">
        <v>3</v>
      </c>
      <c r="P26" s="30" t="str">
        <f>IF(AND(P8&lt;&gt;"",P8&lt;&gt;"Free"),VLOOKUP(P8,Class,2,FALSE),"")</f>
        <v>Class3</v>
      </c>
      <c r="Q26" s="30" t="str">
        <f>IF(AND(Q8&lt;&gt;"",Q8&lt;&gt;"Free"),VLOOKUP(Q8,Class,2,FALSE),"")</f>
        <v>Class7</v>
      </c>
      <c r="R26" s="30" t="str">
        <f>IF(AND(R8&lt;&gt;"",R8&lt;&gt;"Free"),VLOOKUP(R8,Class,2,FALSE),"")</f>
        <v/>
      </c>
      <c r="S26" s="30" t="str">
        <f>IF(AND(S8&lt;&gt;"",S8&lt;&gt;"Free"),VLOOKUP(S8,Class,2,FALSE),"")</f>
        <v>Class7</v>
      </c>
      <c r="T26" s="30" t="str">
        <f>IF(AND(T8&lt;&gt;"",T8&lt;&gt;"Free"),VLOOKUP(T8,Class,2,FALSE),"")</f>
        <v>Class1</v>
      </c>
      <c r="U26" s="30">
        <v>3</v>
      </c>
      <c r="V26" s="30" t="str">
        <f>IF(AND(V8&lt;&gt;"",V8&lt;&gt;"Free"),VLOOKUP(V8,Class,2,FALSE),"")</f>
        <v>Class5</v>
      </c>
      <c r="W26" s="30" t="str">
        <f>IF(AND(W8&lt;&gt;"",W8&lt;&gt;"Free"),VLOOKUP(W8,Class,2,FALSE),"")</f>
        <v/>
      </c>
      <c r="X26" s="30" t="str">
        <f>IF(AND(X8&lt;&gt;"",X8&lt;&gt;"Free"),VLOOKUP(X8,Class,2,FALSE),"")</f>
        <v>Class3</v>
      </c>
      <c r="Y26" s="30" t="str">
        <f>IF(AND(Y8&lt;&gt;"",Y8&lt;&gt;"Free"),VLOOKUP(Y8,Class,2,FALSE),"")</f>
        <v>Class6</v>
      </c>
      <c r="Z26" s="30" t="str">
        <f>IF(AND(Z8&lt;&gt;"",Z8&lt;&gt;"Free"),VLOOKUP(Z8,Class,2,FALSE),"")</f>
        <v>Class4</v>
      </c>
      <c r="AA26" s="30">
        <v>3</v>
      </c>
      <c r="AB26" s="30" t="str">
        <f>IF(AND(AB8&lt;&gt;"",AB8&lt;&gt;"Free"),VLOOKUP(AB8,Class,2,FALSE),"")</f>
        <v>Class3</v>
      </c>
      <c r="AC26" s="30" t="str">
        <f>IF(AND(AC8&lt;&gt;"",AC8&lt;&gt;"Free"),VLOOKUP(AC8,Class,2,FALSE),"")</f>
        <v>Class7</v>
      </c>
      <c r="AD26" s="30" t="str">
        <f>IF(AND(AD8&lt;&gt;"",AD8&lt;&gt;"Free"),VLOOKUP(AD8,Class,2,FALSE),"")</f>
        <v/>
      </c>
      <c r="AE26" s="30" t="str">
        <f>IF(AND(AE8&lt;&gt;"",AE8&lt;&gt;"Free"),VLOOKUP(AE8,Class,2,FALSE),"")</f>
        <v>Class7</v>
      </c>
      <c r="AF26" s="30" t="str">
        <f>IF(AND(AF8&lt;&gt;"",AF8&lt;&gt;"Free"),VLOOKUP(AF8,Class,2,FALSE),"")</f>
        <v>Class1</v>
      </c>
      <c r="AG26" s="30">
        <v>3</v>
      </c>
      <c r="AH26" s="30" t="str">
        <f>IF(AND(AH8&lt;&gt;"",AH8&lt;&gt;"Free"),VLOOKUP(AH8,Class,2,FALSE),"")</f>
        <v>Class5</v>
      </c>
      <c r="AI26" s="30" t="str">
        <f>IF(AND(AI8&lt;&gt;"",AI8&lt;&gt;"Free"),VLOOKUP(AI8,Class,2,FALSE),"")</f>
        <v/>
      </c>
      <c r="AJ26" s="30" t="str">
        <f>IF(AND(AJ8&lt;&gt;"",AJ8&lt;&gt;"Free"),VLOOKUP(AJ8,Class,2,FALSE),"")</f>
        <v>Class3</v>
      </c>
      <c r="AK26" s="30" t="str">
        <f>IF(AND(AK8&lt;&gt;"",AK8&lt;&gt;"Free"),VLOOKUP(AK8,Class,2,FALSE),"")</f>
        <v>Class6</v>
      </c>
      <c r="AL26" s="30" t="str">
        <f>IF(AND(AL8&lt;&gt;"",AL8&lt;&gt;"Free"),VLOOKUP(AL8,Class,2,FALSE),"")</f>
        <v>Class4</v>
      </c>
      <c r="AM26" s="30">
        <v>3</v>
      </c>
      <c r="AN26" s="30" t="str">
        <f>IF(AND(AN8&lt;&gt;"",AN8&lt;&gt;"Free"),VLOOKUP(AN8,Class,2,FALSE),"")</f>
        <v>Class3</v>
      </c>
      <c r="AO26" s="30" t="str">
        <f>IF(AND(AO8&lt;&gt;"",AO8&lt;&gt;"Free"),VLOOKUP(AO8,Class,2,FALSE),"")</f>
        <v>Class7</v>
      </c>
      <c r="AP26" s="30" t="str">
        <f>IF(AND(AP8&lt;&gt;"",AP8&lt;&gt;"Free"),VLOOKUP(AP8,Class,2,FALSE),"")</f>
        <v/>
      </c>
      <c r="AQ26" s="30" t="str">
        <f>IF(AND(AQ8&lt;&gt;"",AQ8&lt;&gt;"Free"),VLOOKUP(AQ8,Class,2,FALSE),"")</f>
        <v>Class7</v>
      </c>
      <c r="AR26" s="30" t="str">
        <f>IF(AND(AR8&lt;&gt;"",AR8&lt;&gt;"Free"),VLOOKUP(AR8,Class,2,FALSE),"")</f>
        <v>Class1</v>
      </c>
    </row>
    <row r="27" spans="1:44" ht="30" customHeight="1" x14ac:dyDescent="0.2">
      <c r="C27" s="30">
        <v>4</v>
      </c>
      <c r="D27" s="30" t="str">
        <f>IF(AND(D11&lt;&gt;"",D11&lt;&gt;"Free"),VLOOKUP(D11,Class,2,FALSE),"")</f>
        <v>Class5</v>
      </c>
      <c r="E27" s="30" t="str">
        <f>IF(AND(E11&lt;&gt;"",E11&lt;&gt;"Free"),VLOOKUP(E11,Class,2,FALSE),"")</f>
        <v>Class6</v>
      </c>
      <c r="F27" s="30" t="str">
        <f>IF(AND(F11&lt;&gt;"",F11&lt;&gt;"Free"),VLOOKUP(F11,Class,2,FALSE),"")</f>
        <v>Class4</v>
      </c>
      <c r="G27" s="30" t="str">
        <f>IF(AND(G11&lt;&gt;"",G11&lt;&gt;"Free"),VLOOKUP(G11,Class,2,FALSE),"")</f>
        <v>Class2</v>
      </c>
      <c r="H27" s="30" t="str">
        <f>IF(AND(H11&lt;&gt;"",H11&lt;&gt;"Free"),VLOOKUP(H11,Class,2,FALSE),"")</f>
        <v>Class5</v>
      </c>
      <c r="I27" s="30">
        <v>4</v>
      </c>
      <c r="J27" s="30" t="str">
        <f>IF(AND(J11&lt;&gt;"",J11&lt;&gt;"Free"),VLOOKUP(J11,Class,2,FALSE),"")</f>
        <v>Class6</v>
      </c>
      <c r="K27" s="30" t="str">
        <f>IF(AND(K11&lt;&gt;"",K11&lt;&gt;"Free"),VLOOKUP(K11,Class,2,FALSE),"")</f>
        <v/>
      </c>
      <c r="L27" s="30" t="str">
        <f>IF(AND(L11&lt;&gt;"",L11&lt;&gt;"Free"),VLOOKUP(L11,Class,2,FALSE),"")</f>
        <v>Class6</v>
      </c>
      <c r="M27" s="30" t="str">
        <f>IF(AND(M11&lt;&gt;"",M11&lt;&gt;"Free"),VLOOKUP(M11,Class,2,FALSE),"")</f>
        <v/>
      </c>
      <c r="N27" s="30" t="str">
        <f>IF(AND(N11&lt;&gt;"",N11&lt;&gt;"Free"),VLOOKUP(N11,Class,2,FALSE),"")</f>
        <v/>
      </c>
      <c r="O27" s="30">
        <v>4</v>
      </c>
      <c r="P27" s="30" t="str">
        <f>IF(AND(P11&lt;&gt;"",P11&lt;&gt;"Free"),VLOOKUP(P11,Class,2,FALSE),"")</f>
        <v>Class5</v>
      </c>
      <c r="Q27" s="30" t="str">
        <f>IF(AND(Q11&lt;&gt;"",Q11&lt;&gt;"Free"),VLOOKUP(Q11,Class,2,FALSE),"")</f>
        <v>Class6</v>
      </c>
      <c r="R27" s="30" t="str">
        <f>IF(AND(R11&lt;&gt;"",R11&lt;&gt;"Free"),VLOOKUP(R11,Class,2,FALSE),"")</f>
        <v>Class4</v>
      </c>
      <c r="S27" s="30" t="str">
        <f>IF(AND(S11&lt;&gt;"",S11&lt;&gt;"Free"),VLOOKUP(S11,Class,2,FALSE),"")</f>
        <v>Class2</v>
      </c>
      <c r="T27" s="30" t="str">
        <f>IF(AND(T11&lt;&gt;"",T11&lt;&gt;"Free"),VLOOKUP(T11,Class,2,FALSE),"")</f>
        <v>Class5</v>
      </c>
      <c r="U27" s="30">
        <v>4</v>
      </c>
      <c r="V27" s="30" t="str">
        <f>IF(AND(V11&lt;&gt;"",V11&lt;&gt;"Free"),VLOOKUP(V11,Class,2,FALSE),"")</f>
        <v>Class6</v>
      </c>
      <c r="W27" s="30" t="str">
        <f>IF(AND(W11&lt;&gt;"",W11&lt;&gt;"Free"),VLOOKUP(W11,Class,2,FALSE),"")</f>
        <v/>
      </c>
      <c r="X27" s="30" t="str">
        <f>IF(AND(X11&lt;&gt;"",X11&lt;&gt;"Free"),VLOOKUP(X11,Class,2,FALSE),"")</f>
        <v>Class6</v>
      </c>
      <c r="Y27" s="30" t="str">
        <f>IF(AND(Y11&lt;&gt;"",Y11&lt;&gt;"Free"),VLOOKUP(Y11,Class,2,FALSE),"")</f>
        <v/>
      </c>
      <c r="Z27" s="30" t="str">
        <f>IF(AND(Z11&lt;&gt;"",Z11&lt;&gt;"Free"),VLOOKUP(Z11,Class,2,FALSE),"")</f>
        <v/>
      </c>
      <c r="AA27" s="30">
        <v>4</v>
      </c>
      <c r="AB27" s="30" t="str">
        <f>IF(AND(AB11&lt;&gt;"",AB11&lt;&gt;"Free"),VLOOKUP(AB11,Class,2,FALSE),"")</f>
        <v>Class5</v>
      </c>
      <c r="AC27" s="30" t="str">
        <f>IF(AND(AC11&lt;&gt;"",AC11&lt;&gt;"Free"),VLOOKUP(AC11,Class,2,FALSE),"")</f>
        <v>Class6</v>
      </c>
      <c r="AD27" s="30" t="str">
        <f>IF(AND(AD11&lt;&gt;"",AD11&lt;&gt;"Free"),VLOOKUP(AD11,Class,2,FALSE),"")</f>
        <v>Class4</v>
      </c>
      <c r="AE27" s="30" t="str">
        <f>IF(AND(AE11&lt;&gt;"",AE11&lt;&gt;"Free"),VLOOKUP(AE11,Class,2,FALSE),"")</f>
        <v>Class2</v>
      </c>
      <c r="AF27" s="30" t="str">
        <f>IF(AND(AF11&lt;&gt;"",AF11&lt;&gt;"Free"),VLOOKUP(AF11,Class,2,FALSE),"")</f>
        <v>Class5</v>
      </c>
      <c r="AG27" s="30">
        <v>4</v>
      </c>
      <c r="AH27" s="30" t="str">
        <f>IF(AND(AH11&lt;&gt;"",AH11&lt;&gt;"Free"),VLOOKUP(AH11,Class,2,FALSE),"")</f>
        <v>Class6</v>
      </c>
      <c r="AI27" s="30" t="str">
        <f>IF(AND(AI11&lt;&gt;"",AI11&lt;&gt;"Free"),VLOOKUP(AI11,Class,2,FALSE),"")</f>
        <v/>
      </c>
      <c r="AJ27" s="30" t="str">
        <f>IF(AND(AJ11&lt;&gt;"",AJ11&lt;&gt;"Free"),VLOOKUP(AJ11,Class,2,FALSE),"")</f>
        <v>Class6</v>
      </c>
      <c r="AK27" s="30" t="str">
        <f>IF(AND(AK11&lt;&gt;"",AK11&lt;&gt;"Free"),VLOOKUP(AK11,Class,2,FALSE),"")</f>
        <v/>
      </c>
      <c r="AL27" s="30" t="str">
        <f>IF(AND(AL11&lt;&gt;"",AL11&lt;&gt;"Free"),VLOOKUP(AL11,Class,2,FALSE),"")</f>
        <v/>
      </c>
      <c r="AM27" s="30">
        <v>4</v>
      </c>
      <c r="AN27" s="30" t="str">
        <f>IF(AND(AN11&lt;&gt;"",AN11&lt;&gt;"Free"),VLOOKUP(AN11,Class,2,FALSE),"")</f>
        <v>Class5</v>
      </c>
      <c r="AO27" s="30" t="str">
        <f>IF(AND(AO11&lt;&gt;"",AO11&lt;&gt;"Free"),VLOOKUP(AO11,Class,2,FALSE),"")</f>
        <v>Class6</v>
      </c>
      <c r="AP27" s="30" t="str">
        <f>IF(AND(AP11&lt;&gt;"",AP11&lt;&gt;"Free"),VLOOKUP(AP11,Class,2,FALSE),"")</f>
        <v>Class4</v>
      </c>
      <c r="AQ27" s="30" t="str">
        <f>IF(AND(AQ11&lt;&gt;"",AQ11&lt;&gt;"Free"),VLOOKUP(AQ11,Class,2,FALSE),"")</f>
        <v>Class2</v>
      </c>
      <c r="AR27" s="30" t="str">
        <f>IF(AND(AR11&lt;&gt;"",AR11&lt;&gt;"Free"),VLOOKUP(AR11,Class,2,FALSE),"")</f>
        <v>Class5</v>
      </c>
    </row>
    <row r="28" spans="1:44" ht="30" customHeight="1" x14ac:dyDescent="0.2">
      <c r="C28" s="30">
        <v>5</v>
      </c>
      <c r="D28" s="30" t="str">
        <f>IF(AND(D14&lt;&gt;"",D14&lt;&gt;"Free"),VLOOKUP(D14,Class,2,FALSE),"")</f>
        <v>Class2</v>
      </c>
      <c r="E28" s="30" t="str">
        <f>IF(AND(E14&lt;&gt;"",E14&lt;&gt;"Free"),VLOOKUP(E14,Class,2,FALSE),"")</f>
        <v>Class1</v>
      </c>
      <c r="F28" s="30" t="str">
        <f>IF(AND(F14&lt;&gt;"",F14&lt;&gt;"Free"),VLOOKUP(F14,Class,2,FALSE),"")</f>
        <v/>
      </c>
      <c r="G28" s="30" t="str">
        <f>IF(AND(G14&lt;&gt;"",G14&lt;&gt;"Free"),VLOOKUP(G14,Class,2,FALSE),"")</f>
        <v>Class4</v>
      </c>
      <c r="H28" s="30" t="str">
        <f>IF(AND(H14&lt;&gt;"",H14&lt;&gt;"Free"),VLOOKUP(H14,Class,2,FALSE),"")</f>
        <v/>
      </c>
      <c r="I28" s="30">
        <v>5</v>
      </c>
      <c r="J28" s="30" t="str">
        <f>IF(AND(J14&lt;&gt;"",J14&lt;&gt;"Free"),VLOOKUP(J14,Class,2,FALSE),"")</f>
        <v>Class1</v>
      </c>
      <c r="K28" s="30" t="str">
        <f>IF(AND(K14&lt;&gt;"",K14&lt;&gt;"Free"),VLOOKUP(K14,Class,2,FALSE),"")</f>
        <v>Class3</v>
      </c>
      <c r="L28" s="30" t="str">
        <f>IF(AND(L14&lt;&gt;"",L14&lt;&gt;"Free"),VLOOKUP(L14,Class,2,FALSE),"")</f>
        <v>Class2</v>
      </c>
      <c r="M28" s="30" t="str">
        <f>IF(AND(M14&lt;&gt;"",M14&lt;&gt;"Free"),VLOOKUP(M14,Class,2,FALSE),"")</f>
        <v>Class7</v>
      </c>
      <c r="N28" s="30" t="str">
        <f>IF(AND(N14&lt;&gt;"",N14&lt;&gt;"Free"),VLOOKUP(N14,Class,2,FALSE),"")</f>
        <v>Class2</v>
      </c>
      <c r="O28" s="30">
        <v>5</v>
      </c>
      <c r="P28" s="30" t="str">
        <f>IF(AND(P14&lt;&gt;"",P14&lt;&gt;"Free"),VLOOKUP(P14,Class,2,FALSE),"")</f>
        <v>Class2</v>
      </c>
      <c r="Q28" s="30" t="str">
        <f>IF(AND(Q14&lt;&gt;"",Q14&lt;&gt;"Free"),VLOOKUP(Q14,Class,2,FALSE),"")</f>
        <v>Class1</v>
      </c>
      <c r="R28" s="30" t="str">
        <f>IF(AND(R14&lt;&gt;"",R14&lt;&gt;"Free"),VLOOKUP(R14,Class,2,FALSE),"")</f>
        <v/>
      </c>
      <c r="S28" s="30" t="str">
        <f>IF(AND(S14&lt;&gt;"",S14&lt;&gt;"Free"),VLOOKUP(S14,Class,2,FALSE),"")</f>
        <v>Class4</v>
      </c>
      <c r="T28" s="30" t="str">
        <f>IF(AND(T14&lt;&gt;"",T14&lt;&gt;"Free"),VLOOKUP(T14,Class,2,FALSE),"")</f>
        <v/>
      </c>
      <c r="U28" s="30">
        <v>5</v>
      </c>
      <c r="V28" s="30" t="str">
        <f>IF(AND(V14&lt;&gt;"",V14&lt;&gt;"Free"),VLOOKUP(V14,Class,2,FALSE),"")</f>
        <v>Class1</v>
      </c>
      <c r="W28" s="30" t="str">
        <f>IF(AND(W14&lt;&gt;"",W14&lt;&gt;"Free"),VLOOKUP(W14,Class,2,FALSE),"")</f>
        <v>Class3</v>
      </c>
      <c r="X28" s="30" t="str">
        <f>IF(AND(X14&lt;&gt;"",X14&lt;&gt;"Free"),VLOOKUP(X14,Class,2,FALSE),"")</f>
        <v>Class2</v>
      </c>
      <c r="Y28" s="30" t="str">
        <f>IF(AND(Y14&lt;&gt;"",Y14&lt;&gt;"Free"),VLOOKUP(Y14,Class,2,FALSE),"")</f>
        <v>Class7</v>
      </c>
      <c r="Z28" s="30" t="str">
        <f>IF(AND(Z14&lt;&gt;"",Z14&lt;&gt;"Free"),VLOOKUP(Z14,Class,2,FALSE),"")</f>
        <v>Class2</v>
      </c>
      <c r="AA28" s="30">
        <v>5</v>
      </c>
      <c r="AB28" s="30" t="str">
        <f>IF(AND(AB14&lt;&gt;"",AB14&lt;&gt;"Free"),VLOOKUP(AB14,Class,2,FALSE),"")</f>
        <v>Class2</v>
      </c>
      <c r="AC28" s="30" t="str">
        <f>IF(AND(AC14&lt;&gt;"",AC14&lt;&gt;"Free"),VLOOKUP(AC14,Class,2,FALSE),"")</f>
        <v>Class1</v>
      </c>
      <c r="AD28" s="30" t="str">
        <f>IF(AND(AD14&lt;&gt;"",AD14&lt;&gt;"Free"),VLOOKUP(AD14,Class,2,FALSE),"")</f>
        <v/>
      </c>
      <c r="AE28" s="30" t="str">
        <f>IF(AND(AE14&lt;&gt;"",AE14&lt;&gt;"Free"),VLOOKUP(AE14,Class,2,FALSE),"")</f>
        <v>Class4</v>
      </c>
      <c r="AF28" s="30" t="str">
        <f>IF(AND(AF14&lt;&gt;"",AF14&lt;&gt;"Free"),VLOOKUP(AF14,Class,2,FALSE),"")</f>
        <v/>
      </c>
      <c r="AG28" s="30">
        <v>5</v>
      </c>
      <c r="AH28" s="30" t="str">
        <f>IF(AND(AH14&lt;&gt;"",AH14&lt;&gt;"Free"),VLOOKUP(AH14,Class,2,FALSE),"")</f>
        <v>Class1</v>
      </c>
      <c r="AI28" s="30" t="str">
        <f>IF(AND(AI14&lt;&gt;"",AI14&lt;&gt;"Free"),VLOOKUP(AI14,Class,2,FALSE),"")</f>
        <v>Class3</v>
      </c>
      <c r="AJ28" s="30" t="str">
        <f>IF(AND(AJ14&lt;&gt;"",AJ14&lt;&gt;"Free"),VLOOKUP(AJ14,Class,2,FALSE),"")</f>
        <v>Class2</v>
      </c>
      <c r="AK28" s="30" t="str">
        <f>IF(AND(AK14&lt;&gt;"",AK14&lt;&gt;"Free"),VLOOKUP(AK14,Class,2,FALSE),"")</f>
        <v>Class7</v>
      </c>
      <c r="AL28" s="30" t="str">
        <f>IF(AND(AL14&lt;&gt;"",AL14&lt;&gt;"Free"),VLOOKUP(AL14,Class,2,FALSE),"")</f>
        <v>Class2</v>
      </c>
      <c r="AM28" s="30">
        <v>5</v>
      </c>
      <c r="AN28" s="30" t="str">
        <f>IF(AND(AN14&lt;&gt;"",AN14&lt;&gt;"Free"),VLOOKUP(AN14,Class,2,FALSE),"")</f>
        <v>Class2</v>
      </c>
      <c r="AO28" s="30" t="str">
        <f>IF(AND(AO14&lt;&gt;"",AO14&lt;&gt;"Free"),VLOOKUP(AO14,Class,2,FALSE),"")</f>
        <v>Class1</v>
      </c>
      <c r="AP28" s="30" t="str">
        <f>IF(AND(AP14&lt;&gt;"",AP14&lt;&gt;"Free"),VLOOKUP(AP14,Class,2,FALSE),"")</f>
        <v/>
      </c>
      <c r="AQ28" s="30" t="str">
        <f>IF(AND(AQ14&lt;&gt;"",AQ14&lt;&gt;"Free"),VLOOKUP(AQ14,Class,2,FALSE),"")</f>
        <v>Class4</v>
      </c>
      <c r="AR28" s="30" t="str">
        <f>IF(AND(AR14&lt;&gt;"",AR14&lt;&gt;"Free"),VLOOKUP(AR14,Class,2,FALSE),"")</f>
        <v/>
      </c>
    </row>
    <row r="29" spans="1:44" ht="30" customHeight="1" x14ac:dyDescent="0.2">
      <c r="C29" s="30">
        <v>6</v>
      </c>
      <c r="D29" s="30" t="str">
        <f>IF(AND(D17&lt;&gt;"",D17&lt;&gt;"Free"),VLOOKUP(D17,Class,2,FALSE),"")</f>
        <v/>
      </c>
      <c r="E29" s="30" t="str">
        <f>IF(AND(E17&lt;&gt;"",E17&lt;&gt;"Free"),VLOOKUP(E17,Class,2,FALSE),"")</f>
        <v/>
      </c>
      <c r="F29" s="30" t="str">
        <f>IF(AND(F17&lt;&gt;"",F17&lt;&gt;"Free"),VLOOKUP(F17,Class,2,FALSE),"")</f>
        <v/>
      </c>
      <c r="G29" s="30" t="str">
        <f>IF(AND(G17&lt;&gt;"",G17&lt;&gt;"Free"),VLOOKUP(G17,Class,2,FALSE),"")</f>
        <v/>
      </c>
      <c r="H29" s="30" t="str">
        <f>IF(AND(H17&lt;&gt;"",H17&lt;&gt;"Free"),VLOOKUP(H17,Class,2,FALSE),"")</f>
        <v/>
      </c>
      <c r="I29" s="30">
        <v>6</v>
      </c>
      <c r="J29" s="30" t="str">
        <f>IF(AND(J17&lt;&gt;"",J17&lt;&gt;"Free"),VLOOKUP(J17,Class,2,FALSE),"")</f>
        <v/>
      </c>
      <c r="K29" s="30" t="str">
        <f>IF(AND(K17&lt;&gt;"",K17&lt;&gt;"Free"),VLOOKUP(K17,Class,2,FALSE),"")</f>
        <v/>
      </c>
      <c r="L29" s="30" t="str">
        <f>IF(AND(L17&lt;&gt;"",L17&lt;&gt;"Free"),VLOOKUP(L17,Class,2,FALSE),"")</f>
        <v/>
      </c>
      <c r="M29" s="30" t="str">
        <f>IF(AND(M17&lt;&gt;"",M17&lt;&gt;"Free"),VLOOKUP(M17,Class,2,FALSE),"")</f>
        <v/>
      </c>
      <c r="N29" s="30" t="str">
        <f>IF(AND(N17&lt;&gt;"",N17&lt;&gt;"Free"),VLOOKUP(N17,Class,2,FALSE),"")</f>
        <v/>
      </c>
      <c r="O29" s="30">
        <v>6</v>
      </c>
      <c r="P29" s="30" t="str">
        <f>IF(AND(P17&lt;&gt;"",P17&lt;&gt;"Free"),VLOOKUP(P17,Class,2,FALSE),"")</f>
        <v/>
      </c>
      <c r="Q29" s="30" t="str">
        <f>IF(AND(Q17&lt;&gt;"",Q17&lt;&gt;"Free"),VLOOKUP(Q17,Class,2,FALSE),"")</f>
        <v/>
      </c>
      <c r="R29" s="30" t="str">
        <f>IF(AND(R17&lt;&gt;"",R17&lt;&gt;"Free"),VLOOKUP(R17,Class,2,FALSE),"")</f>
        <v/>
      </c>
      <c r="S29" s="30" t="str">
        <f>IF(AND(S17&lt;&gt;"",S17&lt;&gt;"Free"),VLOOKUP(S17,Class,2,FALSE),"")</f>
        <v/>
      </c>
      <c r="T29" s="30" t="str">
        <f>IF(AND(T17&lt;&gt;"",T17&lt;&gt;"Free"),VLOOKUP(T17,Class,2,FALSE),"")</f>
        <v/>
      </c>
      <c r="U29" s="30">
        <v>6</v>
      </c>
      <c r="V29" s="30" t="str">
        <f>IF(AND(V17&lt;&gt;"",V17&lt;&gt;"Free"),VLOOKUP(V17,Class,2,FALSE),"")</f>
        <v/>
      </c>
      <c r="W29" s="30" t="str">
        <f>IF(AND(W17&lt;&gt;"",W17&lt;&gt;"Free"),VLOOKUP(W17,Class,2,FALSE),"")</f>
        <v/>
      </c>
      <c r="X29" s="30" t="str">
        <f>IF(AND(X17&lt;&gt;"",X17&lt;&gt;"Free"),VLOOKUP(X17,Class,2,FALSE),"")</f>
        <v/>
      </c>
      <c r="Y29" s="30" t="str">
        <f>IF(AND(Y17&lt;&gt;"",Y17&lt;&gt;"Free"),VLOOKUP(Y17,Class,2,FALSE),"")</f>
        <v/>
      </c>
      <c r="Z29" s="30" t="str">
        <f>IF(AND(Z17&lt;&gt;"",Z17&lt;&gt;"Free"),VLOOKUP(Z17,Class,2,FALSE),"")</f>
        <v/>
      </c>
      <c r="AA29" s="30">
        <v>6</v>
      </c>
      <c r="AB29" s="30" t="str">
        <f>IF(AND(AB17&lt;&gt;"",AB17&lt;&gt;"Free"),VLOOKUP(AB17,Class,2,FALSE),"")</f>
        <v/>
      </c>
      <c r="AC29" s="30" t="str">
        <f>IF(AND(AC17&lt;&gt;"",AC17&lt;&gt;"Free"),VLOOKUP(AC17,Class,2,FALSE),"")</f>
        <v/>
      </c>
      <c r="AD29" s="30" t="str">
        <f>IF(AND(AD17&lt;&gt;"",AD17&lt;&gt;"Free"),VLOOKUP(AD17,Class,2,FALSE),"")</f>
        <v/>
      </c>
      <c r="AE29" s="30" t="str">
        <f>IF(AND(AE17&lt;&gt;"",AE17&lt;&gt;"Free"),VLOOKUP(AE17,Class,2,FALSE),"")</f>
        <v/>
      </c>
      <c r="AF29" s="30" t="str">
        <f>IF(AND(AF17&lt;&gt;"",AF17&lt;&gt;"Free"),VLOOKUP(AF17,Class,2,FALSE),"")</f>
        <v/>
      </c>
      <c r="AG29" s="30">
        <v>6</v>
      </c>
      <c r="AH29" s="30" t="str">
        <f>IF(AND(AH17&lt;&gt;"",AH17&lt;&gt;"Free"),VLOOKUP(AH17,Class,2,FALSE),"")</f>
        <v/>
      </c>
      <c r="AI29" s="30" t="str">
        <f>IF(AND(AI17&lt;&gt;"",AI17&lt;&gt;"Free"),VLOOKUP(AI17,Class,2,FALSE),"")</f>
        <v/>
      </c>
      <c r="AJ29" s="30" t="str">
        <f>IF(AND(AJ17&lt;&gt;"",AJ17&lt;&gt;"Free"),VLOOKUP(AJ17,Class,2,FALSE),"")</f>
        <v/>
      </c>
      <c r="AK29" s="30" t="str">
        <f>IF(AND(AK17&lt;&gt;"",AK17&lt;&gt;"Free"),VLOOKUP(AK17,Class,2,FALSE),"")</f>
        <v/>
      </c>
      <c r="AL29" s="30" t="str">
        <f>IF(AND(AL17&lt;&gt;"",AL17&lt;&gt;"Free"),VLOOKUP(AL17,Class,2,FALSE),"")</f>
        <v/>
      </c>
      <c r="AM29" s="30">
        <v>6</v>
      </c>
      <c r="AN29" s="30" t="str">
        <f>IF(AND(AN17&lt;&gt;"",AN17&lt;&gt;"Free"),VLOOKUP(AN17,Class,2,FALSE),"")</f>
        <v/>
      </c>
      <c r="AO29" s="30" t="str">
        <f>IF(AND(AO17&lt;&gt;"",AO17&lt;&gt;"Free"),VLOOKUP(AO17,Class,2,FALSE),"")</f>
        <v/>
      </c>
      <c r="AP29" s="30" t="str">
        <f>IF(AND(AP17&lt;&gt;"",AP17&lt;&gt;"Free"),VLOOKUP(AP17,Class,2,FALSE),"")</f>
        <v/>
      </c>
      <c r="AQ29" s="30" t="str">
        <f>IF(AND(AQ17&lt;&gt;"",AQ17&lt;&gt;"Free"),VLOOKUP(AQ17,Class,2,FALSE),"")</f>
        <v/>
      </c>
      <c r="AR29" s="30" t="str">
        <f>IF(AND(AR17&lt;&gt;"",AR17&lt;&gt;"Free"),VLOOKUP(AR17,Class,2,FALSE),"")</f>
        <v/>
      </c>
    </row>
    <row r="30" spans="1:44" ht="12.75" customHeight="1" x14ac:dyDescent="0.2"/>
    <row r="31" spans="1:44" ht="50.1" customHeight="1" x14ac:dyDescent="0.2"/>
    <row r="32" spans="1:44" ht="30" customHeight="1" x14ac:dyDescent="0.2"/>
    <row r="33" ht="12.75" customHeight="1" x14ac:dyDescent="0.2"/>
    <row r="34" ht="50.1" customHeight="1" x14ac:dyDescent="0.2"/>
    <row r="35" ht="30" customHeight="1" x14ac:dyDescent="0.2"/>
    <row r="36" ht="12.75" customHeight="1" x14ac:dyDescent="0.2"/>
    <row r="37" ht="50.1" customHeight="1" x14ac:dyDescent="0.2"/>
    <row r="38" ht="30" customHeight="1" x14ac:dyDescent="0.2"/>
    <row r="39" ht="12.75" customHeight="1" x14ac:dyDescent="0.2"/>
    <row r="40" ht="50.1" customHeight="1" x14ac:dyDescent="0.2"/>
    <row r="41" ht="12.75" customHeight="1" x14ac:dyDescent="0.2"/>
    <row r="42" s="33" customFormat="1" ht="12.75" customHeight="1" x14ac:dyDescent="0.2"/>
    <row r="43" ht="12.75" customHeight="1" x14ac:dyDescent="0.2"/>
    <row r="44" ht="15" customHeight="1" x14ac:dyDescent="0.2"/>
    <row r="45" ht="12.75" customHeight="1" x14ac:dyDescent="0.2"/>
    <row r="46" ht="50.1" customHeight="1" x14ac:dyDescent="0.2"/>
    <row r="47" ht="30" customHeight="1" x14ac:dyDescent="0.2"/>
    <row r="48" ht="12.75" customHeight="1" x14ac:dyDescent="0.2"/>
    <row r="49" ht="50.1" customHeight="1" x14ac:dyDescent="0.2"/>
    <row r="50" ht="30" customHeight="1" x14ac:dyDescent="0.2"/>
    <row r="51" ht="12.75" customHeight="1" x14ac:dyDescent="0.2"/>
    <row r="52" ht="50.1" customHeight="1" x14ac:dyDescent="0.2"/>
    <row r="53" ht="30" customHeight="1" x14ac:dyDescent="0.2"/>
    <row r="54" ht="12.75" customHeight="1" x14ac:dyDescent="0.2"/>
    <row r="55" ht="50.1" customHeight="1" x14ac:dyDescent="0.2"/>
    <row r="56" ht="30" customHeight="1" x14ac:dyDescent="0.2"/>
    <row r="57" ht="12.75" customHeight="1" x14ac:dyDescent="0.2"/>
    <row r="58" ht="50.1" customHeight="1" x14ac:dyDescent="0.2"/>
    <row r="59" ht="30" customHeight="1" x14ac:dyDescent="0.2"/>
    <row r="60" ht="15" customHeight="1" x14ac:dyDescent="0.2"/>
    <row r="61" ht="50.1" customHeight="1" x14ac:dyDescent="0.2"/>
    <row r="62" ht="30" customHeight="1" x14ac:dyDescent="0.2"/>
    <row r="63" ht="15" customHeight="1" x14ac:dyDescent="0.2"/>
    <row r="64" ht="12.75" customHeight="1" x14ac:dyDescent="0.2"/>
    <row r="65" ht="50.1" customHeight="1" x14ac:dyDescent="0.2"/>
    <row r="66" ht="30" customHeight="1" x14ac:dyDescent="0.2"/>
    <row r="67" ht="12.75" customHeight="1" x14ac:dyDescent="0.2"/>
    <row r="68" ht="50.1" customHeight="1" x14ac:dyDescent="0.2"/>
    <row r="69" ht="30" customHeight="1" x14ac:dyDescent="0.2"/>
    <row r="70" ht="12.75" customHeight="1" x14ac:dyDescent="0.2"/>
    <row r="71" ht="50.1" customHeight="1" x14ac:dyDescent="0.2"/>
    <row r="72" ht="30" customHeight="1" x14ac:dyDescent="0.2"/>
    <row r="73" ht="12.75" customHeight="1" x14ac:dyDescent="0.2"/>
    <row r="74" ht="50.1" customHeight="1" x14ac:dyDescent="0.2"/>
    <row r="75" ht="30" customHeight="1" x14ac:dyDescent="0.2"/>
    <row r="76" ht="12.75" customHeight="1" x14ac:dyDescent="0.2"/>
    <row r="77" ht="50.1" customHeight="1" x14ac:dyDescent="0.2"/>
    <row r="78" ht="30" customHeight="1" x14ac:dyDescent="0.2"/>
    <row r="79" ht="12.75" customHeight="1" x14ac:dyDescent="0.2"/>
    <row r="80" ht="50.1" customHeight="1" x14ac:dyDescent="0.2"/>
  </sheetData>
  <sheetProtection password="D009" sheet="1" objects="1" scenarios="1" selectLockedCells="1" selectUnlockedCells="1"/>
  <mergeCells count="8">
    <mergeCell ref="AG1:AG19"/>
    <mergeCell ref="AM1:AM19"/>
    <mergeCell ref="B1:B19"/>
    <mergeCell ref="C1:C19"/>
    <mergeCell ref="I1:I19"/>
    <mergeCell ref="O1:O19"/>
    <mergeCell ref="U1:U19"/>
    <mergeCell ref="AA1:AA19"/>
  </mergeCells>
  <dataValidations count="1">
    <dataValidation type="list" allowBlank="1" showInputMessage="1" showErrorMessage="1" sqref="B1:B18">
      <formula1>Weekplan</formula1>
    </dataValidation>
  </dataValidations>
  <pageMargins left="0.39" right="0.35" top="0.28000000000000003" bottom="0.18" header="0.67" footer="0.14000000000000001"/>
  <pageSetup orientation="landscape" r:id="rId1"/>
  <headerFooter alignWithMargins="0"/>
  <colBreaks count="1" manualBreakCount="1">
    <brk id="2"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002"/>
  <sheetViews>
    <sheetView zoomScaleNormal="175" workbookViewId="0">
      <selection activeCell="E6" sqref="E6"/>
    </sheetView>
  </sheetViews>
  <sheetFormatPr defaultRowHeight="14.25" x14ac:dyDescent="0.2"/>
  <cols>
    <col min="1" max="1" width="6" style="40" customWidth="1"/>
    <col min="2" max="2" width="40" style="45" customWidth="1"/>
    <col min="3" max="3" width="22.7109375" style="45" customWidth="1"/>
    <col min="4" max="4" width="22.140625" style="45" customWidth="1"/>
    <col min="5" max="5" width="9.140625" style="41"/>
    <col min="6" max="6" width="17.42578125" style="41" hidden="1" customWidth="1"/>
    <col min="7" max="7" width="18" style="42" hidden="1" customWidth="1"/>
    <col min="8" max="15" width="9.140625" style="41" hidden="1" customWidth="1"/>
    <col min="16" max="16384" width="9.140625" style="41"/>
  </cols>
  <sheetData>
    <row r="1" spans="1:15" ht="12.75" customHeight="1" x14ac:dyDescent="0.2">
      <c r="F1" s="42" t="str">
        <f>CONCATENATE(B3," ","(2)")</f>
        <v>Monday 1st Nov (2)</v>
      </c>
      <c r="J1" s="41">
        <v>1</v>
      </c>
      <c r="K1" s="41" t="str">
        <f>B4</f>
        <v>8a1</v>
      </c>
      <c r="M1" s="41" t="s">
        <v>146</v>
      </c>
      <c r="N1" s="41">
        <v>2</v>
      </c>
    </row>
    <row r="2" spans="1:15" ht="9.75" customHeight="1" x14ac:dyDescent="0.2">
      <c r="A2" s="234"/>
      <c r="B2" s="289"/>
      <c r="C2" s="290"/>
      <c r="D2" s="290"/>
      <c r="F2" s="42"/>
      <c r="J2" s="41">
        <v>2</v>
      </c>
      <c r="K2" s="41" t="str">
        <f>B11</f>
        <v>10a2</v>
      </c>
    </row>
    <row r="3" spans="1:15" ht="20.25" customHeight="1" x14ac:dyDescent="0.2">
      <c r="A3" s="50"/>
      <c r="B3" s="291" t="s">
        <v>7</v>
      </c>
      <c r="C3" s="291"/>
      <c r="D3" s="292"/>
      <c r="F3" s="42"/>
      <c r="J3" s="41">
        <v>3</v>
      </c>
      <c r="K3" s="41">
        <f>B18</f>
        <v>12</v>
      </c>
      <c r="M3" s="41" t="s">
        <v>180</v>
      </c>
      <c r="N3" s="41">
        <v>3</v>
      </c>
    </row>
    <row r="4" spans="1:15" ht="15" x14ac:dyDescent="0.2">
      <c r="B4" s="286" t="str">
        <f>VLOOKUP($B$3,Timetable,2, FALSE)</f>
        <v>8a1</v>
      </c>
      <c r="C4" s="286"/>
      <c r="D4" s="287"/>
      <c r="J4" s="41">
        <v>4</v>
      </c>
      <c r="K4" s="41" t="str">
        <f>B28</f>
        <v>9b4</v>
      </c>
      <c r="M4" s="41" t="s">
        <v>147</v>
      </c>
      <c r="N4" s="41">
        <v>35</v>
      </c>
      <c r="O4" s="41" t="str">
        <f>IF(AND(B4&lt;&gt;"",B4&lt;&gt;"Free"),VLOOKUP(B4,Class,2,FALSE),"")</f>
        <v>Class1</v>
      </c>
    </row>
    <row r="5" spans="1:15" ht="16.5" customHeight="1" x14ac:dyDescent="0.2">
      <c r="A5" s="297" t="str">
        <f>"Lesson 1"&amp;IF(AND(B4&lt;&gt;"",VLOOKUP($B$3,Rooms,2,FALSE)&lt;&gt;""),VLOOKUP($B$3,Rooms,2,FALSE),"")</f>
        <v>Lesson 1</v>
      </c>
      <c r="B5" s="283">
        <f ca="1">IF(O4&lt;&gt;"",VLOOKUP($B$3,INDIRECT(O4),$N$1, FALSE),"")</f>
        <v>0</v>
      </c>
      <c r="C5" s="284"/>
      <c r="D5" s="285"/>
      <c r="J5" s="41">
        <v>5</v>
      </c>
      <c r="K5" s="41" t="str">
        <f>B35</f>
        <v>11b3</v>
      </c>
      <c r="M5" s="41" t="s">
        <v>84</v>
      </c>
      <c r="N5" s="41">
        <v>6</v>
      </c>
    </row>
    <row r="6" spans="1:15" ht="15" x14ac:dyDescent="0.2">
      <c r="A6" s="297"/>
      <c r="B6" s="281"/>
      <c r="C6" s="282"/>
      <c r="D6" s="150"/>
      <c r="J6" s="41">
        <v>6</v>
      </c>
      <c r="K6" s="41" t="str">
        <f>B42</f>
        <v/>
      </c>
      <c r="M6" s="41" t="s">
        <v>6</v>
      </c>
      <c r="N6" s="41">
        <v>13</v>
      </c>
    </row>
    <row r="7" spans="1:15" ht="51.95" customHeight="1" x14ac:dyDescent="0.2">
      <c r="A7" s="297"/>
      <c r="B7" s="279" t="str">
        <f ca="1">IF(O4&lt;&gt;"",VLOOKUP($B$3,INDIRECT(O4),$N$4,FALSE),"")</f>
        <v xml:space="preserve">
</v>
      </c>
      <c r="C7" s="293"/>
      <c r="D7" s="43">
        <f ca="1">IF(O4&lt;&gt;"",VLOOKUP($B$3,INDIRECT(O4),$N$8,FALSE),"")</f>
        <v>0</v>
      </c>
      <c r="M7" s="41" t="s">
        <v>148</v>
      </c>
      <c r="N7" s="41">
        <v>15</v>
      </c>
    </row>
    <row r="8" spans="1:15" ht="15" x14ac:dyDescent="0.2">
      <c r="A8" s="297"/>
      <c r="B8" s="281"/>
      <c r="C8" s="282"/>
      <c r="D8" s="150"/>
      <c r="M8" s="41" t="s">
        <v>149</v>
      </c>
      <c r="N8" s="41">
        <v>16</v>
      </c>
    </row>
    <row r="9" spans="1:15" ht="114" customHeight="1" x14ac:dyDescent="0.2">
      <c r="A9" s="297"/>
      <c r="B9" s="279" t="str">
        <f ca="1">IF(O4&lt;&gt;"",VLOOKUP($B$3,INDIRECT(O4),$N$10,FALSE),"")</f>
        <v xml:space="preserve"> 
</v>
      </c>
      <c r="C9" s="293"/>
      <c r="D9" s="43">
        <f ca="1">IF(O4&lt;&gt;"",VLOOKUP($B$3,INDIRECT(O4),$N$7, FALSE),"")</f>
        <v>0</v>
      </c>
      <c r="M9" s="41" t="s">
        <v>150</v>
      </c>
      <c r="N9" s="41">
        <v>17</v>
      </c>
    </row>
    <row r="10" spans="1:15" ht="15" x14ac:dyDescent="0.2">
      <c r="A10" s="47"/>
      <c r="B10" s="294">
        <f ca="1">IF(O4&lt;&gt;"",VLOOKUP($B$3,INDIRECT(O4),$N$6, FALSE),"")</f>
        <v>0</v>
      </c>
      <c r="C10" s="295"/>
      <c r="D10" s="296"/>
      <c r="M10" s="41" t="s">
        <v>151</v>
      </c>
      <c r="N10" s="41">
        <v>33</v>
      </c>
    </row>
    <row r="11" spans="1:15" ht="15" x14ac:dyDescent="0.2">
      <c r="B11" s="286" t="str">
        <f>VLOOKUP($B$3,Timetable,H11, FALSE)</f>
        <v>10a2</v>
      </c>
      <c r="C11" s="286"/>
      <c r="D11" s="287"/>
      <c r="G11" s="42" t="str">
        <f>IF(AND(B11&lt;&gt;"",B11=K1),2,"")</f>
        <v/>
      </c>
      <c r="H11" s="41">
        <v>3</v>
      </c>
      <c r="M11" s="41" t="s">
        <v>181</v>
      </c>
      <c r="N11" s="41">
        <v>36</v>
      </c>
      <c r="O11" s="41" t="str">
        <f>IF(AND(B11&lt;&gt;"",B11&lt;&gt;"Free"),VLOOKUP(B11,Class,2,FALSE),"")</f>
        <v>Class6</v>
      </c>
    </row>
    <row r="12" spans="1:15" ht="16.5" customHeight="1" x14ac:dyDescent="0.2">
      <c r="A12" s="297" t="str">
        <f>"Lesson 2"&amp;IF(AND(B11&lt;&gt;"",VLOOKUP($B$3,Rooms,3,FALSE)&lt;&gt;""),VLOOKUP($B$3,Rooms,3,FALSE),"")</f>
        <v>Lesson 2</v>
      </c>
      <c r="B12" s="283" t="str">
        <f ca="1">IF(O11&lt;&gt;"",(IF(G11=2,VLOOKUP($F$1,INDIRECT(O11),$N$1,FALSE),VLOOKUP($B$3,INDIRECT(O11),$N$1,FALSE))),"")</f>
        <v>Lesson 1 - Introduction to the Teacher Planner</v>
      </c>
      <c r="C12" s="284"/>
      <c r="D12" s="285"/>
      <c r="K12" s="41" t="str">
        <f>IF(J12=1,VLOOKUP("Timetable",Whole,55,FALSE),"")</f>
        <v/>
      </c>
    </row>
    <row r="13" spans="1:15" ht="15" x14ac:dyDescent="0.2">
      <c r="A13" s="297"/>
      <c r="B13" s="281" t="str">
        <f>IF($O11="","","Lesson objectives")</f>
        <v>Lesson objectives</v>
      </c>
      <c r="C13" s="282"/>
      <c r="D13" s="150" t="str">
        <f>IF($O11="","","Resources")</f>
        <v>Resources</v>
      </c>
    </row>
    <row r="14" spans="1:15" ht="51.95" customHeight="1" x14ac:dyDescent="0.2">
      <c r="A14" s="297"/>
      <c r="B14" s="279" t="str">
        <f ca="1">IF(O11&lt;&gt;"",(IF(G11=2,VLOOKUP($F$1,INDIRECT(O11),$N$4,FALSE),VLOOKUP($B$3,INDIRECT(O11),$N$4,FALSE))),"")</f>
        <v xml:space="preserve">1) To recognise that this example planner has 7 groups, each with its own sheet.
2) To show that information from lessons planned in the group sheets can be recalled by using the Lesson or Day sheets. 
</v>
      </c>
      <c r="C14" s="293"/>
      <c r="D14" s="43">
        <f ca="1">IF(O11&lt;&gt;"",(IF(G11=2,VLOOKUP($F$1,INDIRECT(O11),$N$8,FALSE),VLOOKUP($B$3,INDIRECT(O11),$N$8,FALSE))),"")</f>
        <v>0</v>
      </c>
    </row>
    <row r="15" spans="1:15" ht="15" x14ac:dyDescent="0.2">
      <c r="A15" s="297"/>
      <c r="B15" s="281" t="str">
        <f>IF($O11="","","Lesson plan")</f>
        <v>Lesson plan</v>
      </c>
      <c r="C15" s="282"/>
      <c r="D15" s="150" t="str">
        <f>IF($O11="","","Differentiation")</f>
        <v>Differentiation</v>
      </c>
    </row>
    <row r="16" spans="1:15" ht="114" customHeight="1" x14ac:dyDescent="0.2">
      <c r="A16" s="297"/>
      <c r="B16" s="279" t="str">
        <f ca="1">IF(O11&lt;&gt;"",(IF(G11=2,VLOOKUP($F$1,INDIRECT(O11),$N$10,FALSE),VLOOKUP($B$3,INDIRECT(O11),$N$10,FALSE))),"")</f>
        <v xml:space="preserve">1) Introduction - Thank you for downloading this example of our Teacher Planner software.  (1 min)
2) Discussion - This example planner has 7 teaching groups (7c2, 8a1, 9b4,10a2,11b3,12 and 13). Your planner would have the names of your groups (maximum of 12 groups). This is the first lesson for the group 10a2. Have a look in the 10a2 tab to see the construction of this lesson.  (1 min)
3) Instruction - Use the drop down menus at the top of the Lesson sheet to see the next lesson for 10a2 
(Tuesday 2nd Nov Lesson 4) (2 min)
</v>
      </c>
      <c r="C16" s="293"/>
      <c r="D16" s="43">
        <f ca="1">IF(O11&lt;&gt;"",(IF(G11=2,VLOOKUP($F$1,INDIRECT(O11),$N$7,FALSE),VLOOKUP($B$3,INDIRECT(O11),$N$7,FALSE))),"")</f>
        <v>0</v>
      </c>
    </row>
    <row r="17" spans="1:15" ht="15" x14ac:dyDescent="0.2">
      <c r="A17" s="161" t="s">
        <v>6</v>
      </c>
      <c r="B17" s="294" t="str">
        <f ca="1">IF(O11&lt;&gt;"",(IF(G11=2,VLOOKUP($F$1,INDIRECT(O11),$N$6,FALSE),VLOOKUP($B$3,INDIRECT(O11),$N$6,FALSE))),"")</f>
        <v>Try scrolling down this sheet</v>
      </c>
      <c r="C17" s="295"/>
      <c r="D17" s="296"/>
    </row>
    <row r="18" spans="1:15" ht="15" x14ac:dyDescent="0.2">
      <c r="B18" s="286">
        <f>VLOOKUP($B$3,Timetable,H18, FALSE)</f>
        <v>12</v>
      </c>
      <c r="C18" s="286"/>
      <c r="D18" s="287"/>
      <c r="G18" s="42" t="str">
        <f>IF(AND(B18&lt;&gt;"",OR(B18=$K$1,B18=$K$2)),2,"")</f>
        <v/>
      </c>
      <c r="H18" s="41">
        <v>4</v>
      </c>
      <c r="O18" s="41" t="str">
        <f>IF(AND(B18&lt;&gt;"",B18&lt;&gt;"Free"),VLOOKUP(B18,Class,2,FALSE),"")</f>
        <v>Class3</v>
      </c>
    </row>
    <row r="19" spans="1:15" ht="16.5" customHeight="1" x14ac:dyDescent="0.2">
      <c r="A19" s="297" t="str">
        <f>"Lesson 3"&amp;IF(AND(B18&lt;&gt;"",VLOOKUP($B$3,Rooms,4,FALSE)&lt;&gt;""),VLOOKUP($B$3,Rooms,4,FALSE),"")</f>
        <v>Lesson 3</v>
      </c>
      <c r="B19" s="283">
        <f ca="1">IF(O18&lt;&gt;"",(IF(G18=2,VLOOKUP($F$1,INDIRECT(O18),$N$1,FALSE),VLOOKUP($B$3,INDIRECT(O18),$N$1,FALSE))),"")</f>
        <v>0</v>
      </c>
      <c r="C19" s="284"/>
      <c r="D19" s="285"/>
    </row>
    <row r="20" spans="1:15" ht="15" x14ac:dyDescent="0.2">
      <c r="A20" s="297"/>
      <c r="B20" s="281" t="str">
        <f>IF($O18="","","Lesson objectives")</f>
        <v>Lesson objectives</v>
      </c>
      <c r="C20" s="282"/>
      <c r="D20" s="150" t="str">
        <f>IF($O18="","","Resources")</f>
        <v>Resources</v>
      </c>
    </row>
    <row r="21" spans="1:15" ht="51.95" customHeight="1" x14ac:dyDescent="0.2">
      <c r="A21" s="297"/>
      <c r="B21" s="279" t="str">
        <f ca="1">IF(O18&lt;&gt;"",(IF(G18=2,VLOOKUP($F$1,INDIRECT(O18),$N$4,FALSE),VLOOKUP($B$3,INDIRECT(O18),$N$4,FALSE))),"")</f>
        <v xml:space="preserve">
</v>
      </c>
      <c r="C21" s="280"/>
      <c r="D21" s="43">
        <f ca="1">IF(O18&lt;&gt;"",(IF(G18=2,VLOOKUP($F$1,INDIRECT(O18),$N$8,FALSE),VLOOKUP($B$3,INDIRECT(O18),$N$8,FALSE))),"")</f>
        <v>0</v>
      </c>
    </row>
    <row r="22" spans="1:15" ht="15" x14ac:dyDescent="0.2">
      <c r="A22" s="297"/>
      <c r="B22" s="281" t="str">
        <f>IF($O18="","","Lesson plan")</f>
        <v>Lesson plan</v>
      </c>
      <c r="C22" s="282"/>
      <c r="D22" s="150" t="str">
        <f>IF($O18="","","Differentiation")</f>
        <v>Differentiation</v>
      </c>
    </row>
    <row r="23" spans="1:15" ht="114" customHeight="1" x14ac:dyDescent="0.2">
      <c r="A23" s="297"/>
      <c r="B23" s="279" t="str">
        <f ca="1">IF(O18&lt;&gt;"",(IF(G18=2,VLOOKUP($F$1,INDIRECT(O18),$N$10,FALSE),VLOOKUP($B$3,INDIRECT(O18),$N$10,FALSE))),"")</f>
        <v xml:space="preserve"> 
</v>
      </c>
      <c r="C23" s="288"/>
      <c r="D23" s="43">
        <f ca="1">IF(O18&lt;&gt;"",(IF(G18=2,VLOOKUP($F$1,INDIRECT(O18),$N$7,FALSE),VLOOKUP($B$3,INDIRECT(O18),$N$7,FALSE))),"")</f>
        <v>0</v>
      </c>
    </row>
    <row r="24" spans="1:15" ht="15" x14ac:dyDescent="0.2">
      <c r="A24" s="161" t="s">
        <v>6</v>
      </c>
      <c r="B24" s="294" t="str">
        <f ca="1">IF(O18&lt;&gt;"",(IF(G18=2,VLOOKUP($F$1,INDIRECT(O18),$N$6,FALSE),VLOOKUP($B$3,INDIRECT(O18),$N$6,FALSE))),"")</f>
        <v/>
      </c>
      <c r="C24" s="295"/>
      <c r="D24" s="296"/>
    </row>
    <row r="25" spans="1:15" ht="12.75" customHeight="1" x14ac:dyDescent="0.2">
      <c r="F25" s="42"/>
    </row>
    <row r="26" spans="1:15" ht="9.75" customHeight="1" x14ac:dyDescent="0.2">
      <c r="B26" s="289"/>
      <c r="C26" s="290"/>
      <c r="D26" s="290"/>
      <c r="F26" s="42"/>
    </row>
    <row r="27" spans="1:15" ht="20.25" customHeight="1" x14ac:dyDescent="0.2">
      <c r="B27" s="298" t="str">
        <f>B3</f>
        <v>Monday 1st Nov</v>
      </c>
      <c r="C27" s="298"/>
      <c r="D27" s="292"/>
      <c r="F27" s="42"/>
    </row>
    <row r="28" spans="1:15" ht="15" x14ac:dyDescent="0.2">
      <c r="B28" s="286" t="str">
        <f>VLOOKUP($B$3,Timetable,H28, FALSE)</f>
        <v>9b4</v>
      </c>
      <c r="C28" s="286"/>
      <c r="D28" s="287"/>
      <c r="G28" s="42" t="str">
        <f>IF(AND(B28&lt;&gt;"",OR(B28=$K$1,B28=$K$2,B28=$K$3)),2,"")</f>
        <v/>
      </c>
      <c r="H28" s="41">
        <v>5</v>
      </c>
      <c r="O28" s="41" t="str">
        <f>IF(AND(B28&lt;&gt;"",B28&lt;&gt;"Free"),VLOOKUP(B28,Class,2,FALSE),"")</f>
        <v>Class5</v>
      </c>
    </row>
    <row r="29" spans="1:15" ht="16.5" customHeight="1" x14ac:dyDescent="0.2">
      <c r="A29" s="297" t="str">
        <f>"Lesson 4"&amp;IF(AND(B28&lt;&gt;"",VLOOKUP($B$3,Rooms,5,FALSE)&lt;&gt;""),VLOOKUP($B$3,Rooms,5,FALSE),"")</f>
        <v>Lesson 4</v>
      </c>
      <c r="B29" s="283">
        <f ca="1">IF(O28&lt;&gt;"",(IF(G28=2,VLOOKUP($F$1,INDIRECT(O28),$N$1,FALSE),VLOOKUP($B$3,INDIRECT(O28),$N$1,FALSE))),"")</f>
        <v>0</v>
      </c>
      <c r="C29" s="284"/>
      <c r="D29" s="285"/>
    </row>
    <row r="30" spans="1:15" ht="15" x14ac:dyDescent="0.2">
      <c r="A30" s="297"/>
      <c r="B30" s="281" t="str">
        <f>IF($O28="","","Lesson objectives")</f>
        <v>Lesson objectives</v>
      </c>
      <c r="C30" s="282"/>
      <c r="D30" s="150" t="str">
        <f>IF($O28="","","Resources")</f>
        <v>Resources</v>
      </c>
    </row>
    <row r="31" spans="1:15" ht="51.95" customHeight="1" x14ac:dyDescent="0.2">
      <c r="A31" s="297"/>
      <c r="B31" s="279" t="str">
        <f ca="1">IF(O28&lt;&gt;"",(IF(G28=2,VLOOKUP($F$1,INDIRECT(O28),$N$4,FALSE),VLOOKUP($B$3,INDIRECT(O28),$N$4,FALSE))),"")</f>
        <v xml:space="preserve">
</v>
      </c>
      <c r="C31" s="280"/>
      <c r="D31" s="43">
        <f ca="1">IF(O28&lt;&gt;"",(IF(G28=2,VLOOKUP($F$1,INDIRECT(O28),$N$8,FALSE),VLOOKUP($B$3,INDIRECT(O28),$N$8,FALSE))),"")</f>
        <v>0</v>
      </c>
    </row>
    <row r="32" spans="1:15" ht="15" x14ac:dyDescent="0.2">
      <c r="A32" s="297"/>
      <c r="B32" s="281" t="str">
        <f>IF($O28="","","Lesson plan")</f>
        <v>Lesson plan</v>
      </c>
      <c r="C32" s="282"/>
      <c r="D32" s="150" t="str">
        <f>IF($O28="","","Differentiation")</f>
        <v>Differentiation</v>
      </c>
    </row>
    <row r="33" spans="1:15" ht="114" customHeight="1" x14ac:dyDescent="0.2">
      <c r="A33" s="297"/>
      <c r="B33" s="279" t="str">
        <f ca="1">IF(O28&lt;&gt;"",(IF(G28=2,VLOOKUP($F$1,INDIRECT(O28),$N$10,FALSE),VLOOKUP($B$3,INDIRECT(O28),$N$10,FALSE))),"")</f>
        <v xml:space="preserve"> 
</v>
      </c>
      <c r="C33" s="280"/>
      <c r="D33" s="43">
        <f ca="1">IF(O28&lt;&gt;"",(IF(G28=2,VLOOKUP($F$1,INDIRECT(O28),$N$7,FALSE),VLOOKUP($B$3,INDIRECT(O28),$N$7,FALSE))),"")</f>
        <v>0</v>
      </c>
    </row>
    <row r="34" spans="1:15" ht="15" x14ac:dyDescent="0.2">
      <c r="A34" s="161" t="s">
        <v>6</v>
      </c>
      <c r="B34" s="294" t="str">
        <f ca="1">IF(O28&lt;&gt;"",(IF(G28=2,VLOOKUP($F$1,INDIRECT(O28),$N$6,FALSE),VLOOKUP($B$3,INDIRECT(O28),$N$6,FALSE))),"")</f>
        <v/>
      </c>
      <c r="C34" s="295"/>
      <c r="D34" s="296"/>
    </row>
    <row r="35" spans="1:15" ht="15" x14ac:dyDescent="0.2">
      <c r="B35" s="286" t="str">
        <f>VLOOKUP($B$3,Timetable,H35, FALSE)</f>
        <v>11b3</v>
      </c>
      <c r="C35" s="286"/>
      <c r="D35" s="287"/>
      <c r="G35" s="42" t="str">
        <f>IF(AND(B35&lt;&gt;"",OR(B35=$K$1,B35=$K$2,B35=$K$3,B35=$K$4)),2,"")</f>
        <v/>
      </c>
      <c r="H35" s="41">
        <v>6</v>
      </c>
      <c r="O35" s="41" t="str">
        <f>IF(AND(B35&lt;&gt;"",B35&lt;&gt;"Free"),VLOOKUP(B35,Class,2,FALSE),"")</f>
        <v>Class2</v>
      </c>
    </row>
    <row r="36" spans="1:15" ht="16.5" customHeight="1" x14ac:dyDescent="0.2">
      <c r="A36" s="297" t="str">
        <f>"Lesson 5"&amp;IF(AND(B35&lt;&gt;"",VLOOKUP($B$3,Rooms,6,FALSE)&lt;&gt;""),VLOOKUP($B$3,Rooms,6,FALSE),"")</f>
        <v>Lesson 5</v>
      </c>
      <c r="B36" s="283">
        <f ca="1">IF(O35&lt;&gt;"",(IF(G35=2,VLOOKUP($F$1,INDIRECT(O35),$N$1,FALSE),VLOOKUP($B$3,INDIRECT(O35),$N$1,FALSE))),"")</f>
        <v>0</v>
      </c>
      <c r="C36" s="284"/>
      <c r="D36" s="285"/>
    </row>
    <row r="37" spans="1:15" ht="15" x14ac:dyDescent="0.2">
      <c r="A37" s="297"/>
      <c r="B37" s="281" t="str">
        <f>IF($O35="","","Lesson objectives")</f>
        <v>Lesson objectives</v>
      </c>
      <c r="C37" s="282"/>
      <c r="D37" s="150" t="str">
        <f>IF($O35="","","Resources")</f>
        <v>Resources</v>
      </c>
    </row>
    <row r="38" spans="1:15" ht="51.95" customHeight="1" x14ac:dyDescent="0.2">
      <c r="A38" s="297"/>
      <c r="B38" s="279" t="str">
        <f ca="1">IF(O35&lt;&gt;"",(IF(G35=2,VLOOKUP($F$1,INDIRECT(O35),$N$4,FALSE),VLOOKUP($B$3,INDIRECT(O35),$N$4,FALSE))),"")</f>
        <v xml:space="preserve">
</v>
      </c>
      <c r="C38" s="280"/>
      <c r="D38" s="43">
        <f ca="1">IF(O35&lt;&gt;"",(IF(G35=2,VLOOKUP($F$1,INDIRECT(O35),$N$8,FALSE),VLOOKUP($B$3,INDIRECT(O35),$N$8,FALSE))),"")</f>
        <v>0</v>
      </c>
    </row>
    <row r="39" spans="1:15" ht="15" x14ac:dyDescent="0.2">
      <c r="A39" s="297"/>
      <c r="B39" s="281" t="str">
        <f>IF($O35="","","Lesson plan")</f>
        <v>Lesson plan</v>
      </c>
      <c r="C39" s="282"/>
      <c r="D39" s="150" t="str">
        <f>IF($O35="","","Differentiation")</f>
        <v>Differentiation</v>
      </c>
    </row>
    <row r="40" spans="1:15" ht="114" customHeight="1" x14ac:dyDescent="0.2">
      <c r="A40" s="297"/>
      <c r="B40" s="279" t="str">
        <f ca="1">IF(O35&lt;&gt;"",(IF(G35=2,VLOOKUP($F$1,INDIRECT(O35),$N$10,FALSE),VLOOKUP($B$3,INDIRECT(O35),$N$10,FALSE))),"")</f>
        <v xml:space="preserve"> 
</v>
      </c>
      <c r="C40" s="280"/>
      <c r="D40" s="43">
        <f ca="1">IF(O35&lt;&gt;"",(IF(G35=2,VLOOKUP($F$1,INDIRECT(O35),$N$7,FALSE),VLOOKUP($B$3,INDIRECT(O35),$N$7,FALSE))),"")</f>
        <v>0</v>
      </c>
    </row>
    <row r="41" spans="1:15" ht="15" x14ac:dyDescent="0.2">
      <c r="A41" s="161" t="s">
        <v>6</v>
      </c>
      <c r="B41" s="294" t="str">
        <f ca="1">IF(O35&lt;&gt;"",(IF(G35=2,VLOOKUP($F$1,INDIRECT(O35),$N$6,FALSE),VLOOKUP($B$3,INDIRECT(O35),$N$6,FALSE))),"")</f>
        <v/>
      </c>
      <c r="C41" s="295"/>
      <c r="D41" s="296"/>
    </row>
    <row r="42" spans="1:15" ht="15" x14ac:dyDescent="0.2">
      <c r="B42" s="286" t="str">
        <f>VLOOKUP($B$3,Timetable,H42, FALSE)</f>
        <v/>
      </c>
      <c r="C42" s="286"/>
      <c r="D42" s="287"/>
      <c r="G42" s="42" t="str">
        <f>IF(AND(B42&lt;&gt;"",OR(B42=$K$1,B42=$K$2,B42=$K$3,B42=$K$4,B42=$K$5)),2,"")</f>
        <v/>
      </c>
      <c r="H42" s="41">
        <v>7</v>
      </c>
      <c r="O42" s="41" t="str">
        <f>IF(AND(B42&lt;&gt;"",B42&lt;&gt;"Free"),VLOOKUP(B42,Class,2,FALSE),"")</f>
        <v/>
      </c>
    </row>
    <row r="43" spans="1:15" ht="16.5" customHeight="1" x14ac:dyDescent="0.2">
      <c r="A43" s="297" t="str">
        <f>"Lesson 6"&amp;IF(AND(B42&lt;&gt;"",VLOOKUP($B$3,Rooms,7,FALSE)&lt;&gt;""),VLOOKUP($B$3,Rooms,7,FALSE),"")</f>
        <v>Lesson 6</v>
      </c>
      <c r="B43" s="283" t="str">
        <f ca="1">IF(O42&lt;&gt;"",(IF(G42=2,VLOOKUP($F$1,INDIRECT(O42),$N$1,FALSE),VLOOKUP($B$3,INDIRECT(O42),$N$1,FALSE))),"")</f>
        <v/>
      </c>
      <c r="C43" s="284"/>
      <c r="D43" s="285"/>
    </row>
    <row r="44" spans="1:15" ht="15" x14ac:dyDescent="0.2">
      <c r="A44" s="297"/>
      <c r="B44" s="281" t="str">
        <f>IF($O42="","","Lesson objectives")</f>
        <v/>
      </c>
      <c r="C44" s="282"/>
      <c r="D44" s="150" t="str">
        <f>IF($O42="","","Resources")</f>
        <v/>
      </c>
    </row>
    <row r="45" spans="1:15" ht="51.95" customHeight="1" x14ac:dyDescent="0.2">
      <c r="A45" s="297"/>
      <c r="B45" s="279" t="str">
        <f ca="1">IF(O42&lt;&gt;"",(IF(G42=2,VLOOKUP($F$1,INDIRECT(O42),$N$4,FALSE),VLOOKUP($B$3,INDIRECT(O42),$N$4,FALSE))),"")</f>
        <v/>
      </c>
      <c r="C45" s="280"/>
      <c r="D45" s="43" t="str">
        <f ca="1">IF(O42&lt;&gt;"",(IF(G42=2,VLOOKUP($F$1,INDIRECT(O42),$N$8,FALSE),VLOOKUP($B$3,INDIRECT(O42),$N$8,FALSE))),"")</f>
        <v/>
      </c>
    </row>
    <row r="46" spans="1:15" ht="15" x14ac:dyDescent="0.25">
      <c r="A46" s="297"/>
      <c r="B46" s="281" t="str">
        <f>IF($O42="","","Lesson plan")</f>
        <v/>
      </c>
      <c r="C46" s="282"/>
      <c r="D46" s="150" t="str">
        <f>IF($O42="","","Differentiation")</f>
        <v/>
      </c>
      <c r="E46" s="46"/>
    </row>
    <row r="47" spans="1:15" ht="114" customHeight="1" x14ac:dyDescent="0.2">
      <c r="A47" s="297"/>
      <c r="B47" s="279" t="str">
        <f ca="1">IF(O42&lt;&gt;"",(IF(G42=2,VLOOKUP($F$1,INDIRECT(O42),$N$10,FALSE),VLOOKUP($B$3,INDIRECT(O42),$N$10,FALSE))),"")</f>
        <v/>
      </c>
      <c r="C47" s="288"/>
      <c r="D47" s="43" t="str">
        <f ca="1">IF(O42&lt;&gt;"",(IF(G42=2,VLOOKUP($F$1,INDIRECT(O42),$N$7,FALSE),VLOOKUP($B$3,INDIRECT(O42),$N$7,FALSE))),"")</f>
        <v/>
      </c>
    </row>
    <row r="48" spans="1:15" ht="15" x14ac:dyDescent="0.2">
      <c r="A48" s="161" t="s">
        <v>6</v>
      </c>
      <c r="B48" s="294" t="str">
        <f ca="1">IF(O42&lt;&gt;"",(IF(G42=2,VLOOKUP($F$1,INDIRECT(O42),$N$6,FALSE),VLOOKUP($B$3,INDIRECT(O42),$N$6,FALSE))),"")</f>
        <v/>
      </c>
      <c r="C48" s="295"/>
      <c r="D48" s="296"/>
    </row>
    <row r="49" spans="1:7" s="44" customFormat="1" x14ac:dyDescent="0.2">
      <c r="A49" s="41"/>
      <c r="B49" s="45"/>
      <c r="C49" s="45"/>
      <c r="D49" s="45"/>
      <c r="E49" s="41"/>
      <c r="G49" s="93"/>
    </row>
    <row r="50" spans="1:7" s="44" customFormat="1" x14ac:dyDescent="0.2">
      <c r="A50" s="41"/>
      <c r="B50" s="45"/>
      <c r="C50" s="45"/>
      <c r="D50" s="45"/>
      <c r="G50" s="93"/>
    </row>
    <row r="51" spans="1:7" s="44" customFormat="1" x14ac:dyDescent="0.2">
      <c r="A51" s="41"/>
      <c r="B51" s="45"/>
      <c r="C51" s="45"/>
      <c r="D51" s="45"/>
      <c r="G51" s="93"/>
    </row>
    <row r="52" spans="1:7" s="44" customFormat="1" x14ac:dyDescent="0.2">
      <c r="A52" s="41"/>
      <c r="B52" s="45"/>
      <c r="C52" s="45"/>
      <c r="D52" s="45"/>
      <c r="G52" s="93"/>
    </row>
    <row r="53" spans="1:7" s="44" customFormat="1" x14ac:dyDescent="0.2">
      <c r="A53" s="41"/>
      <c r="B53" s="45"/>
      <c r="C53" s="45"/>
      <c r="D53" s="45"/>
      <c r="G53" s="93"/>
    </row>
    <row r="54" spans="1:7" s="44" customFormat="1" x14ac:dyDescent="0.2">
      <c r="A54" s="41"/>
      <c r="B54" s="45"/>
      <c r="C54" s="45"/>
      <c r="D54" s="45"/>
      <c r="G54" s="93"/>
    </row>
    <row r="55" spans="1:7" s="44" customFormat="1" x14ac:dyDescent="0.2">
      <c r="A55" s="41"/>
      <c r="B55" s="45"/>
      <c r="C55" s="45"/>
      <c r="D55" s="45"/>
      <c r="G55" s="93"/>
    </row>
    <row r="56" spans="1:7" s="44" customFormat="1" x14ac:dyDescent="0.2">
      <c r="A56" s="41"/>
      <c r="B56" s="45"/>
      <c r="C56" s="45"/>
      <c r="D56" s="45"/>
      <c r="G56" s="93"/>
    </row>
    <row r="57" spans="1:7" s="44" customFormat="1" x14ac:dyDescent="0.2">
      <c r="A57" s="41"/>
      <c r="B57" s="45"/>
      <c r="C57" s="45"/>
      <c r="D57" s="45"/>
      <c r="G57" s="93"/>
    </row>
    <row r="58" spans="1:7" s="44" customFormat="1" x14ac:dyDescent="0.2">
      <c r="A58" s="41"/>
      <c r="B58" s="45"/>
      <c r="C58" s="45"/>
      <c r="D58" s="45"/>
      <c r="G58" s="93"/>
    </row>
    <row r="59" spans="1:7" x14ac:dyDescent="0.2">
      <c r="A59" s="41"/>
    </row>
    <row r="60" spans="1:7" x14ac:dyDescent="0.2">
      <c r="A60" s="41"/>
    </row>
    <row r="61" spans="1:7" x14ac:dyDescent="0.2">
      <c r="A61" s="41"/>
    </row>
    <row r="62" spans="1:7" x14ac:dyDescent="0.2">
      <c r="A62" s="41"/>
    </row>
    <row r="63" spans="1:7" x14ac:dyDescent="0.2">
      <c r="A63" s="41"/>
    </row>
    <row r="64" spans="1:7"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row r="101" spans="1:1" x14ac:dyDescent="0.2">
      <c r="A101" s="41"/>
    </row>
    <row r="102" spans="1:1" x14ac:dyDescent="0.2">
      <c r="A102" s="41"/>
    </row>
    <row r="103" spans="1:1" x14ac:dyDescent="0.2">
      <c r="A103" s="41"/>
    </row>
    <row r="104" spans="1:1" x14ac:dyDescent="0.2">
      <c r="A104" s="41"/>
    </row>
    <row r="105" spans="1:1" x14ac:dyDescent="0.2">
      <c r="A105" s="41"/>
    </row>
    <row r="106" spans="1:1" x14ac:dyDescent="0.2">
      <c r="A106" s="41"/>
    </row>
    <row r="107" spans="1:1" x14ac:dyDescent="0.2">
      <c r="A107" s="41"/>
    </row>
    <row r="108" spans="1:1" x14ac:dyDescent="0.2">
      <c r="A108" s="41"/>
    </row>
    <row r="109" spans="1:1" x14ac:dyDescent="0.2">
      <c r="A109" s="41"/>
    </row>
    <row r="110" spans="1:1" x14ac:dyDescent="0.2">
      <c r="A110" s="41"/>
    </row>
    <row r="111" spans="1:1" x14ac:dyDescent="0.2">
      <c r="A111" s="41"/>
    </row>
    <row r="112" spans="1:1"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row r="126" spans="1:1" x14ac:dyDescent="0.2">
      <c r="A126" s="41"/>
    </row>
    <row r="127" spans="1:1" x14ac:dyDescent="0.2">
      <c r="A127" s="41"/>
    </row>
    <row r="128" spans="1:1" x14ac:dyDescent="0.2">
      <c r="A128" s="41"/>
    </row>
    <row r="129" spans="1:1" x14ac:dyDescent="0.2">
      <c r="A129" s="41"/>
    </row>
    <row r="130" spans="1:1" x14ac:dyDescent="0.2">
      <c r="A130" s="41"/>
    </row>
    <row r="131" spans="1:1" x14ac:dyDescent="0.2">
      <c r="A131" s="41"/>
    </row>
    <row r="132" spans="1:1" x14ac:dyDescent="0.2">
      <c r="A132" s="41"/>
    </row>
    <row r="133" spans="1:1" x14ac:dyDescent="0.2">
      <c r="A133" s="41"/>
    </row>
    <row r="134" spans="1:1" x14ac:dyDescent="0.2">
      <c r="A134" s="41"/>
    </row>
    <row r="135" spans="1:1" x14ac:dyDescent="0.2">
      <c r="A135" s="41"/>
    </row>
    <row r="136" spans="1:1" x14ac:dyDescent="0.2">
      <c r="A136" s="41"/>
    </row>
    <row r="137" spans="1:1" x14ac:dyDescent="0.2">
      <c r="A137" s="41"/>
    </row>
    <row r="138" spans="1:1" x14ac:dyDescent="0.2">
      <c r="A138" s="41"/>
    </row>
    <row r="139" spans="1:1" x14ac:dyDescent="0.2">
      <c r="A139" s="41"/>
    </row>
    <row r="140" spans="1:1" x14ac:dyDescent="0.2">
      <c r="A140" s="41"/>
    </row>
    <row r="141" spans="1:1" x14ac:dyDescent="0.2">
      <c r="A141" s="41"/>
    </row>
    <row r="142" spans="1:1" x14ac:dyDescent="0.2">
      <c r="A142" s="41"/>
    </row>
    <row r="143" spans="1:1" x14ac:dyDescent="0.2">
      <c r="A143" s="41"/>
    </row>
    <row r="144" spans="1:1" x14ac:dyDescent="0.2">
      <c r="A144" s="41"/>
    </row>
    <row r="145" spans="1:1" x14ac:dyDescent="0.2">
      <c r="A145" s="41"/>
    </row>
    <row r="146" spans="1:1" x14ac:dyDescent="0.2">
      <c r="A146" s="41"/>
    </row>
    <row r="147" spans="1:1" x14ac:dyDescent="0.2">
      <c r="A147" s="41"/>
    </row>
    <row r="148" spans="1:1" x14ac:dyDescent="0.2">
      <c r="A148" s="41"/>
    </row>
    <row r="149" spans="1:1" x14ac:dyDescent="0.2">
      <c r="A149" s="41"/>
    </row>
    <row r="150" spans="1:1" x14ac:dyDescent="0.2">
      <c r="A150" s="41"/>
    </row>
    <row r="151" spans="1:1" x14ac:dyDescent="0.2">
      <c r="A151" s="41"/>
    </row>
    <row r="152" spans="1:1" x14ac:dyDescent="0.2">
      <c r="A152" s="41"/>
    </row>
    <row r="153" spans="1:1" x14ac:dyDescent="0.2">
      <c r="A153" s="41"/>
    </row>
    <row r="154" spans="1:1" x14ac:dyDescent="0.2">
      <c r="A154" s="41"/>
    </row>
    <row r="155" spans="1:1" x14ac:dyDescent="0.2">
      <c r="A155" s="41"/>
    </row>
    <row r="156" spans="1:1" x14ac:dyDescent="0.2">
      <c r="A156" s="41"/>
    </row>
    <row r="157" spans="1:1" x14ac:dyDescent="0.2">
      <c r="A157" s="41"/>
    </row>
    <row r="158" spans="1:1" x14ac:dyDescent="0.2">
      <c r="A158" s="41"/>
    </row>
    <row r="159" spans="1:1" x14ac:dyDescent="0.2">
      <c r="A159" s="41"/>
    </row>
    <row r="160" spans="1:1" x14ac:dyDescent="0.2">
      <c r="A160" s="41"/>
    </row>
    <row r="161" spans="1:1" x14ac:dyDescent="0.2">
      <c r="A161" s="41"/>
    </row>
    <row r="162" spans="1:1" x14ac:dyDescent="0.2">
      <c r="A162" s="41"/>
    </row>
    <row r="163" spans="1:1" x14ac:dyDescent="0.2">
      <c r="A163" s="41"/>
    </row>
    <row r="164" spans="1:1" x14ac:dyDescent="0.2">
      <c r="A164" s="41"/>
    </row>
    <row r="165" spans="1:1" x14ac:dyDescent="0.2">
      <c r="A165" s="41"/>
    </row>
    <row r="166" spans="1:1" x14ac:dyDescent="0.2">
      <c r="A166" s="41"/>
    </row>
    <row r="167" spans="1:1" x14ac:dyDescent="0.2">
      <c r="A167" s="41"/>
    </row>
    <row r="168" spans="1:1" x14ac:dyDescent="0.2">
      <c r="A168" s="41"/>
    </row>
    <row r="169" spans="1:1" x14ac:dyDescent="0.2">
      <c r="A169" s="41"/>
    </row>
    <row r="170" spans="1:1" x14ac:dyDescent="0.2">
      <c r="A170" s="41"/>
    </row>
    <row r="171" spans="1:1" x14ac:dyDescent="0.2">
      <c r="A171" s="41"/>
    </row>
    <row r="172" spans="1:1" x14ac:dyDescent="0.2">
      <c r="A172" s="41"/>
    </row>
    <row r="173" spans="1:1" x14ac:dyDescent="0.2">
      <c r="A173" s="41"/>
    </row>
    <row r="174" spans="1:1" x14ac:dyDescent="0.2">
      <c r="A174" s="41"/>
    </row>
    <row r="175" spans="1:1" x14ac:dyDescent="0.2">
      <c r="A175" s="41"/>
    </row>
    <row r="176" spans="1:1" x14ac:dyDescent="0.2">
      <c r="A176" s="41"/>
    </row>
    <row r="177" spans="1:1" x14ac:dyDescent="0.2">
      <c r="A177" s="41"/>
    </row>
    <row r="178" spans="1:1" x14ac:dyDescent="0.2">
      <c r="A178" s="41"/>
    </row>
    <row r="179" spans="1:1" x14ac:dyDescent="0.2">
      <c r="A179" s="41"/>
    </row>
    <row r="180" spans="1:1" x14ac:dyDescent="0.2">
      <c r="A180" s="41"/>
    </row>
    <row r="181" spans="1:1" x14ac:dyDescent="0.2">
      <c r="A181" s="41"/>
    </row>
    <row r="182" spans="1:1" x14ac:dyDescent="0.2">
      <c r="A182" s="41"/>
    </row>
    <row r="183" spans="1:1" x14ac:dyDescent="0.2">
      <c r="A183" s="41"/>
    </row>
    <row r="184" spans="1:1" x14ac:dyDescent="0.2">
      <c r="A184" s="41"/>
    </row>
    <row r="185" spans="1:1" x14ac:dyDescent="0.2">
      <c r="A185" s="41"/>
    </row>
    <row r="186" spans="1:1" x14ac:dyDescent="0.2">
      <c r="A186" s="41"/>
    </row>
    <row r="187" spans="1:1" x14ac:dyDescent="0.2">
      <c r="A187" s="41"/>
    </row>
    <row r="188" spans="1:1" x14ac:dyDescent="0.2">
      <c r="A188" s="41"/>
    </row>
    <row r="189" spans="1:1" x14ac:dyDescent="0.2">
      <c r="A189" s="41"/>
    </row>
    <row r="190" spans="1:1" x14ac:dyDescent="0.2">
      <c r="A190" s="41"/>
    </row>
    <row r="191" spans="1:1" x14ac:dyDescent="0.2">
      <c r="A191" s="41"/>
    </row>
    <row r="192" spans="1:1" x14ac:dyDescent="0.2">
      <c r="A192" s="41"/>
    </row>
    <row r="193" spans="1:1" x14ac:dyDescent="0.2">
      <c r="A193" s="41"/>
    </row>
    <row r="194" spans="1:1" x14ac:dyDescent="0.2">
      <c r="A194" s="41"/>
    </row>
    <row r="195" spans="1:1" x14ac:dyDescent="0.2">
      <c r="A195" s="41"/>
    </row>
    <row r="196" spans="1:1" x14ac:dyDescent="0.2">
      <c r="A196" s="41"/>
    </row>
    <row r="197" spans="1:1" x14ac:dyDescent="0.2">
      <c r="A197" s="41"/>
    </row>
    <row r="198" spans="1:1" x14ac:dyDescent="0.2">
      <c r="A198" s="41"/>
    </row>
    <row r="199" spans="1:1" x14ac:dyDescent="0.2">
      <c r="A199" s="41"/>
    </row>
    <row r="200" spans="1:1" x14ac:dyDescent="0.2">
      <c r="A200" s="41"/>
    </row>
    <row r="201" spans="1:1" x14ac:dyDescent="0.2">
      <c r="A201" s="41"/>
    </row>
    <row r="202" spans="1:1" x14ac:dyDescent="0.2">
      <c r="A202" s="41"/>
    </row>
    <row r="203" spans="1:1" x14ac:dyDescent="0.2">
      <c r="A203" s="41"/>
    </row>
    <row r="204" spans="1:1" x14ac:dyDescent="0.2">
      <c r="A204" s="41"/>
    </row>
    <row r="205" spans="1:1" x14ac:dyDescent="0.2">
      <c r="A205" s="41"/>
    </row>
    <row r="206" spans="1:1" x14ac:dyDescent="0.2">
      <c r="A206" s="41"/>
    </row>
    <row r="207" spans="1:1" x14ac:dyDescent="0.2">
      <c r="A207" s="41"/>
    </row>
    <row r="208" spans="1:1" x14ac:dyDescent="0.2">
      <c r="A208" s="41"/>
    </row>
    <row r="209" spans="1:1" x14ac:dyDescent="0.2">
      <c r="A209" s="41"/>
    </row>
    <row r="210" spans="1:1" x14ac:dyDescent="0.2">
      <c r="A210" s="41"/>
    </row>
    <row r="211" spans="1:1" x14ac:dyDescent="0.2">
      <c r="A211" s="41"/>
    </row>
    <row r="212" spans="1:1" x14ac:dyDescent="0.2">
      <c r="A212" s="41"/>
    </row>
    <row r="213" spans="1:1" x14ac:dyDescent="0.2">
      <c r="A213" s="41"/>
    </row>
    <row r="214" spans="1:1" x14ac:dyDescent="0.2">
      <c r="A214" s="41"/>
    </row>
    <row r="215" spans="1:1" x14ac:dyDescent="0.2">
      <c r="A215" s="41"/>
    </row>
    <row r="216" spans="1:1" x14ac:dyDescent="0.2">
      <c r="A216" s="41"/>
    </row>
    <row r="217" spans="1:1" x14ac:dyDescent="0.2">
      <c r="A217" s="41"/>
    </row>
    <row r="218" spans="1:1" x14ac:dyDescent="0.2">
      <c r="A218" s="41"/>
    </row>
    <row r="219" spans="1:1" x14ac:dyDescent="0.2">
      <c r="A219" s="41"/>
    </row>
    <row r="220" spans="1:1" x14ac:dyDescent="0.2">
      <c r="A220" s="41"/>
    </row>
    <row r="221" spans="1:1" x14ac:dyDescent="0.2">
      <c r="A221" s="41"/>
    </row>
    <row r="222" spans="1:1" x14ac:dyDescent="0.2">
      <c r="A222" s="41"/>
    </row>
    <row r="223" spans="1:1" x14ac:dyDescent="0.2">
      <c r="A223" s="41"/>
    </row>
    <row r="224" spans="1:1" x14ac:dyDescent="0.2">
      <c r="A224" s="41"/>
    </row>
    <row r="225" spans="1:1" x14ac:dyDescent="0.2">
      <c r="A225" s="41"/>
    </row>
    <row r="226" spans="1:1" x14ac:dyDescent="0.2">
      <c r="A226" s="41"/>
    </row>
    <row r="227" spans="1:1" x14ac:dyDescent="0.2">
      <c r="A227" s="41"/>
    </row>
    <row r="228" spans="1:1" x14ac:dyDescent="0.2">
      <c r="A228" s="41"/>
    </row>
    <row r="229" spans="1:1" x14ac:dyDescent="0.2">
      <c r="A229" s="41"/>
    </row>
    <row r="230" spans="1:1" x14ac:dyDescent="0.2">
      <c r="A230" s="41"/>
    </row>
    <row r="231" spans="1:1" x14ac:dyDescent="0.2">
      <c r="A231" s="41"/>
    </row>
    <row r="232" spans="1:1" x14ac:dyDescent="0.2">
      <c r="A232" s="41"/>
    </row>
    <row r="233" spans="1:1" x14ac:dyDescent="0.2">
      <c r="A233" s="41"/>
    </row>
    <row r="234" spans="1:1" x14ac:dyDescent="0.2">
      <c r="A234" s="41"/>
    </row>
    <row r="235" spans="1:1" x14ac:dyDescent="0.2">
      <c r="A235" s="41"/>
    </row>
    <row r="236" spans="1:1" x14ac:dyDescent="0.2">
      <c r="A236" s="41"/>
    </row>
    <row r="237" spans="1:1" x14ac:dyDescent="0.2">
      <c r="A237" s="41"/>
    </row>
    <row r="238" spans="1:1" x14ac:dyDescent="0.2">
      <c r="A238" s="41"/>
    </row>
    <row r="239" spans="1:1" x14ac:dyDescent="0.2">
      <c r="A239" s="41"/>
    </row>
    <row r="240" spans="1:1" x14ac:dyDescent="0.2">
      <c r="A240" s="41"/>
    </row>
    <row r="241" spans="1:1" x14ac:dyDescent="0.2">
      <c r="A241" s="41"/>
    </row>
    <row r="242" spans="1:1" x14ac:dyDescent="0.2">
      <c r="A242" s="41"/>
    </row>
    <row r="243" spans="1:1" x14ac:dyDescent="0.2">
      <c r="A243" s="41"/>
    </row>
    <row r="244" spans="1:1" x14ac:dyDescent="0.2">
      <c r="A244" s="41"/>
    </row>
    <row r="245" spans="1:1" x14ac:dyDescent="0.2">
      <c r="A245" s="41"/>
    </row>
    <row r="246" spans="1:1" x14ac:dyDescent="0.2">
      <c r="A246" s="41"/>
    </row>
    <row r="247" spans="1:1" x14ac:dyDescent="0.2">
      <c r="A247" s="41"/>
    </row>
    <row r="248" spans="1:1" x14ac:dyDescent="0.2">
      <c r="A248" s="41"/>
    </row>
    <row r="249" spans="1:1" x14ac:dyDescent="0.2">
      <c r="A249" s="41"/>
    </row>
    <row r="250" spans="1:1" x14ac:dyDescent="0.2">
      <c r="A250" s="41"/>
    </row>
    <row r="251" spans="1:1" x14ac:dyDescent="0.2">
      <c r="A251" s="41"/>
    </row>
    <row r="252" spans="1:1" x14ac:dyDescent="0.2">
      <c r="A252" s="41"/>
    </row>
    <row r="253" spans="1:1" x14ac:dyDescent="0.2">
      <c r="A253" s="41"/>
    </row>
    <row r="254" spans="1:1" x14ac:dyDescent="0.2">
      <c r="A254" s="41"/>
    </row>
    <row r="255" spans="1:1" x14ac:dyDescent="0.2">
      <c r="A255" s="41"/>
    </row>
    <row r="256" spans="1:1" x14ac:dyDescent="0.2">
      <c r="A256" s="41"/>
    </row>
    <row r="257" spans="1:1" x14ac:dyDescent="0.2">
      <c r="A257" s="41"/>
    </row>
    <row r="258" spans="1:1" x14ac:dyDescent="0.2">
      <c r="A258" s="41"/>
    </row>
    <row r="259" spans="1:1" x14ac:dyDescent="0.2">
      <c r="A259" s="41"/>
    </row>
    <row r="260" spans="1:1" x14ac:dyDescent="0.2">
      <c r="A260" s="41"/>
    </row>
    <row r="261" spans="1:1" x14ac:dyDescent="0.2">
      <c r="A261" s="41"/>
    </row>
    <row r="262" spans="1:1" x14ac:dyDescent="0.2">
      <c r="A262" s="41"/>
    </row>
    <row r="263" spans="1:1" x14ac:dyDescent="0.2">
      <c r="A263" s="41"/>
    </row>
    <row r="264" spans="1:1" x14ac:dyDescent="0.2">
      <c r="A264" s="41"/>
    </row>
    <row r="265" spans="1:1" x14ac:dyDescent="0.2">
      <c r="A265" s="41"/>
    </row>
    <row r="266" spans="1:1" x14ac:dyDescent="0.2">
      <c r="A266" s="41"/>
    </row>
    <row r="267" spans="1:1" x14ac:dyDescent="0.2">
      <c r="A267" s="41"/>
    </row>
    <row r="268" spans="1:1" x14ac:dyDescent="0.2">
      <c r="A268" s="41"/>
    </row>
    <row r="269" spans="1:1" x14ac:dyDescent="0.2">
      <c r="A269" s="41"/>
    </row>
    <row r="270" spans="1:1" x14ac:dyDescent="0.2">
      <c r="A270" s="41"/>
    </row>
    <row r="271" spans="1:1" x14ac:dyDescent="0.2">
      <c r="A271" s="41"/>
    </row>
    <row r="272" spans="1:1" x14ac:dyDescent="0.2">
      <c r="A272" s="41"/>
    </row>
    <row r="273" spans="1:1" x14ac:dyDescent="0.2">
      <c r="A273" s="41"/>
    </row>
    <row r="274" spans="1:1" x14ac:dyDescent="0.2">
      <c r="A274" s="41"/>
    </row>
    <row r="275" spans="1:1" x14ac:dyDescent="0.2">
      <c r="A275" s="41"/>
    </row>
    <row r="276" spans="1:1" x14ac:dyDescent="0.2">
      <c r="A276" s="41"/>
    </row>
    <row r="277" spans="1:1" x14ac:dyDescent="0.2">
      <c r="A277" s="41"/>
    </row>
    <row r="278" spans="1:1" x14ac:dyDescent="0.2">
      <c r="A278" s="41"/>
    </row>
    <row r="279" spans="1:1" x14ac:dyDescent="0.2">
      <c r="A279" s="41"/>
    </row>
    <row r="280" spans="1:1" x14ac:dyDescent="0.2">
      <c r="A280" s="41"/>
    </row>
    <row r="281" spans="1:1" x14ac:dyDescent="0.2">
      <c r="A281" s="41"/>
    </row>
    <row r="282" spans="1:1" x14ac:dyDescent="0.2">
      <c r="A282" s="41"/>
    </row>
    <row r="283" spans="1:1" x14ac:dyDescent="0.2">
      <c r="A283" s="41"/>
    </row>
    <row r="284" spans="1:1" x14ac:dyDescent="0.2">
      <c r="A284" s="41"/>
    </row>
    <row r="285" spans="1:1" x14ac:dyDescent="0.2">
      <c r="A285" s="41"/>
    </row>
    <row r="286" spans="1:1" x14ac:dyDescent="0.2">
      <c r="A286" s="41"/>
    </row>
    <row r="287" spans="1:1" x14ac:dyDescent="0.2">
      <c r="A287" s="41"/>
    </row>
    <row r="288" spans="1:1" x14ac:dyDescent="0.2">
      <c r="A288" s="41"/>
    </row>
    <row r="289" spans="1:1" x14ac:dyDescent="0.2">
      <c r="A289" s="41"/>
    </row>
    <row r="290" spans="1:1" x14ac:dyDescent="0.2">
      <c r="A290" s="41"/>
    </row>
    <row r="291" spans="1:1" x14ac:dyDescent="0.2">
      <c r="A291" s="41"/>
    </row>
    <row r="292" spans="1:1" x14ac:dyDescent="0.2">
      <c r="A292" s="41"/>
    </row>
    <row r="293" spans="1:1" x14ac:dyDescent="0.2">
      <c r="A293" s="41"/>
    </row>
    <row r="294" spans="1:1" x14ac:dyDescent="0.2">
      <c r="A294" s="41"/>
    </row>
    <row r="295" spans="1:1" x14ac:dyDescent="0.2">
      <c r="A295" s="41"/>
    </row>
    <row r="296" spans="1:1" x14ac:dyDescent="0.2">
      <c r="A296" s="41"/>
    </row>
    <row r="297" spans="1:1" x14ac:dyDescent="0.2">
      <c r="A297" s="41"/>
    </row>
    <row r="298" spans="1:1" x14ac:dyDescent="0.2">
      <c r="A298" s="41"/>
    </row>
    <row r="299" spans="1:1" x14ac:dyDescent="0.2">
      <c r="A299" s="41"/>
    </row>
    <row r="300" spans="1:1" x14ac:dyDescent="0.2">
      <c r="A300" s="41"/>
    </row>
    <row r="301" spans="1:1" x14ac:dyDescent="0.2">
      <c r="A301" s="41"/>
    </row>
    <row r="302" spans="1:1" x14ac:dyDescent="0.2">
      <c r="A302" s="41"/>
    </row>
    <row r="303" spans="1:1" x14ac:dyDescent="0.2">
      <c r="A303" s="41"/>
    </row>
    <row r="304" spans="1:1" x14ac:dyDescent="0.2">
      <c r="A304" s="41"/>
    </row>
    <row r="305" spans="1:1" x14ac:dyDescent="0.2">
      <c r="A305" s="41"/>
    </row>
    <row r="306" spans="1:1" x14ac:dyDescent="0.2">
      <c r="A306" s="41"/>
    </row>
    <row r="307" spans="1:1" x14ac:dyDescent="0.2">
      <c r="A307" s="41"/>
    </row>
    <row r="308" spans="1:1" x14ac:dyDescent="0.2">
      <c r="A308" s="41"/>
    </row>
    <row r="309" spans="1:1" x14ac:dyDescent="0.2">
      <c r="A309" s="41"/>
    </row>
    <row r="310" spans="1:1" x14ac:dyDescent="0.2">
      <c r="A310" s="41"/>
    </row>
    <row r="311" spans="1:1" x14ac:dyDescent="0.2">
      <c r="A311" s="41"/>
    </row>
    <row r="312" spans="1:1" x14ac:dyDescent="0.2">
      <c r="A312" s="41"/>
    </row>
    <row r="313" spans="1:1" x14ac:dyDescent="0.2">
      <c r="A313" s="41"/>
    </row>
    <row r="314" spans="1:1" x14ac:dyDescent="0.2">
      <c r="A314" s="41"/>
    </row>
    <row r="315" spans="1:1" x14ac:dyDescent="0.2">
      <c r="A315" s="41"/>
    </row>
    <row r="316" spans="1:1" x14ac:dyDescent="0.2">
      <c r="A316" s="41"/>
    </row>
    <row r="317" spans="1:1" x14ac:dyDescent="0.2">
      <c r="A317" s="41"/>
    </row>
    <row r="318" spans="1:1" x14ac:dyDescent="0.2">
      <c r="A318" s="41"/>
    </row>
    <row r="319" spans="1:1" x14ac:dyDescent="0.2">
      <c r="A319" s="41"/>
    </row>
    <row r="320" spans="1:1" x14ac:dyDescent="0.2">
      <c r="A320" s="41"/>
    </row>
    <row r="321" spans="1:1" x14ac:dyDescent="0.2">
      <c r="A321" s="41"/>
    </row>
    <row r="322" spans="1:1" x14ac:dyDescent="0.2">
      <c r="A322" s="41"/>
    </row>
    <row r="323" spans="1:1" x14ac:dyDescent="0.2">
      <c r="A323" s="41"/>
    </row>
    <row r="324" spans="1:1" x14ac:dyDescent="0.2">
      <c r="A324" s="41"/>
    </row>
    <row r="325" spans="1:1" x14ac:dyDescent="0.2">
      <c r="A325" s="41"/>
    </row>
    <row r="326" spans="1:1" x14ac:dyDescent="0.2">
      <c r="A326" s="41"/>
    </row>
    <row r="327" spans="1:1" x14ac:dyDescent="0.2">
      <c r="A327" s="41"/>
    </row>
    <row r="328" spans="1:1" x14ac:dyDescent="0.2">
      <c r="A328" s="41"/>
    </row>
    <row r="329" spans="1:1" x14ac:dyDescent="0.2">
      <c r="A329" s="41"/>
    </row>
    <row r="330" spans="1:1" x14ac:dyDescent="0.2">
      <c r="A330" s="41"/>
    </row>
    <row r="331" spans="1:1" x14ac:dyDescent="0.2">
      <c r="A331" s="41"/>
    </row>
    <row r="332" spans="1:1" x14ac:dyDescent="0.2">
      <c r="A332" s="41"/>
    </row>
    <row r="333" spans="1:1" x14ac:dyDescent="0.2">
      <c r="A333" s="41"/>
    </row>
    <row r="334" spans="1:1" x14ac:dyDescent="0.2">
      <c r="A334" s="41"/>
    </row>
    <row r="335" spans="1:1" x14ac:dyDescent="0.2">
      <c r="A335" s="41"/>
    </row>
    <row r="336" spans="1:1" x14ac:dyDescent="0.2">
      <c r="A336" s="41"/>
    </row>
    <row r="337" spans="1:1" x14ac:dyDescent="0.2">
      <c r="A337" s="41"/>
    </row>
    <row r="338" spans="1:1" x14ac:dyDescent="0.2">
      <c r="A338" s="41"/>
    </row>
    <row r="339" spans="1:1" x14ac:dyDescent="0.2">
      <c r="A339" s="41"/>
    </row>
    <row r="340" spans="1:1" x14ac:dyDescent="0.2">
      <c r="A340" s="41"/>
    </row>
    <row r="341" spans="1:1" x14ac:dyDescent="0.2">
      <c r="A341" s="41"/>
    </row>
    <row r="342" spans="1:1" x14ac:dyDescent="0.2">
      <c r="A342" s="41"/>
    </row>
    <row r="343" spans="1:1" x14ac:dyDescent="0.2">
      <c r="A343" s="41"/>
    </row>
    <row r="344" spans="1:1" x14ac:dyDescent="0.2">
      <c r="A344" s="41"/>
    </row>
    <row r="345" spans="1:1" x14ac:dyDescent="0.2">
      <c r="A345" s="41"/>
    </row>
    <row r="346" spans="1:1" x14ac:dyDescent="0.2">
      <c r="A346" s="41"/>
    </row>
    <row r="347" spans="1:1" x14ac:dyDescent="0.2">
      <c r="A347" s="41"/>
    </row>
    <row r="348" spans="1:1" x14ac:dyDescent="0.2">
      <c r="A348" s="41"/>
    </row>
    <row r="349" spans="1:1" x14ac:dyDescent="0.2">
      <c r="A349" s="41"/>
    </row>
    <row r="350" spans="1:1" x14ac:dyDescent="0.2">
      <c r="A350" s="41"/>
    </row>
    <row r="351" spans="1:1" x14ac:dyDescent="0.2">
      <c r="A351" s="41"/>
    </row>
    <row r="352" spans="1:1" x14ac:dyDescent="0.2">
      <c r="A352" s="41"/>
    </row>
    <row r="353" spans="1:1" x14ac:dyDescent="0.2">
      <c r="A353" s="41"/>
    </row>
    <row r="354" spans="1:1" x14ac:dyDescent="0.2">
      <c r="A354" s="41"/>
    </row>
    <row r="355" spans="1:1" x14ac:dyDescent="0.2">
      <c r="A355" s="41"/>
    </row>
    <row r="356" spans="1:1" x14ac:dyDescent="0.2">
      <c r="A356" s="41"/>
    </row>
    <row r="357" spans="1:1" x14ac:dyDescent="0.2">
      <c r="A357" s="41"/>
    </row>
    <row r="358" spans="1:1" x14ac:dyDescent="0.2">
      <c r="A358" s="41"/>
    </row>
    <row r="359" spans="1:1" x14ac:dyDescent="0.2">
      <c r="A359" s="41"/>
    </row>
    <row r="360" spans="1:1" x14ac:dyDescent="0.2">
      <c r="A360" s="41"/>
    </row>
    <row r="361" spans="1:1" x14ac:dyDescent="0.2">
      <c r="A361" s="41"/>
    </row>
    <row r="362" spans="1:1" x14ac:dyDescent="0.2">
      <c r="A362" s="41"/>
    </row>
    <row r="363" spans="1:1" x14ac:dyDescent="0.2">
      <c r="A363" s="41"/>
    </row>
    <row r="364" spans="1:1" x14ac:dyDescent="0.2">
      <c r="A364" s="41"/>
    </row>
    <row r="365" spans="1:1" x14ac:dyDescent="0.2">
      <c r="A365" s="41"/>
    </row>
    <row r="366" spans="1:1" x14ac:dyDescent="0.2">
      <c r="A366" s="41"/>
    </row>
    <row r="367" spans="1:1" x14ac:dyDescent="0.2">
      <c r="A367" s="41"/>
    </row>
    <row r="368" spans="1:1" x14ac:dyDescent="0.2">
      <c r="A368" s="41"/>
    </row>
    <row r="369" spans="1:1" x14ac:dyDescent="0.2">
      <c r="A369" s="41"/>
    </row>
    <row r="370" spans="1:1" x14ac:dyDescent="0.2">
      <c r="A370" s="41"/>
    </row>
    <row r="371" spans="1:1" x14ac:dyDescent="0.2">
      <c r="A371" s="41"/>
    </row>
    <row r="372" spans="1:1" x14ac:dyDescent="0.2">
      <c r="A372" s="41"/>
    </row>
    <row r="373" spans="1:1" x14ac:dyDescent="0.2">
      <c r="A373" s="41"/>
    </row>
    <row r="374" spans="1:1" x14ac:dyDescent="0.2">
      <c r="A374" s="41"/>
    </row>
    <row r="375" spans="1:1" x14ac:dyDescent="0.2">
      <c r="A375" s="41"/>
    </row>
    <row r="376" spans="1:1" x14ac:dyDescent="0.2">
      <c r="A376" s="41"/>
    </row>
    <row r="377" spans="1:1" x14ac:dyDescent="0.2">
      <c r="A377" s="41"/>
    </row>
    <row r="378" spans="1:1" x14ac:dyDescent="0.2">
      <c r="A378" s="41"/>
    </row>
    <row r="379" spans="1:1" x14ac:dyDescent="0.2">
      <c r="A379" s="41"/>
    </row>
    <row r="380" spans="1:1" x14ac:dyDescent="0.2">
      <c r="A380" s="41"/>
    </row>
    <row r="381" spans="1:1" x14ac:dyDescent="0.2">
      <c r="A381" s="41"/>
    </row>
    <row r="382" spans="1:1" x14ac:dyDescent="0.2">
      <c r="A382" s="41"/>
    </row>
    <row r="383" spans="1:1" x14ac:dyDescent="0.2">
      <c r="A383" s="41"/>
    </row>
    <row r="384" spans="1:1" x14ac:dyDescent="0.2">
      <c r="A384" s="41"/>
    </row>
    <row r="385" spans="1:1" x14ac:dyDescent="0.2">
      <c r="A385" s="41"/>
    </row>
    <row r="386" spans="1:1" x14ac:dyDescent="0.2">
      <c r="A386" s="41"/>
    </row>
    <row r="387" spans="1:1" x14ac:dyDescent="0.2">
      <c r="A387" s="41"/>
    </row>
    <row r="388" spans="1:1" x14ac:dyDescent="0.2">
      <c r="A388" s="41"/>
    </row>
    <row r="389" spans="1:1" x14ac:dyDescent="0.2">
      <c r="A389" s="41"/>
    </row>
    <row r="390" spans="1:1" x14ac:dyDescent="0.2">
      <c r="A390" s="41"/>
    </row>
    <row r="391" spans="1:1" x14ac:dyDescent="0.2">
      <c r="A391" s="41"/>
    </row>
    <row r="392" spans="1:1" x14ac:dyDescent="0.2">
      <c r="A392" s="41"/>
    </row>
    <row r="393" spans="1:1" x14ac:dyDescent="0.2">
      <c r="A393" s="41"/>
    </row>
    <row r="394" spans="1:1" x14ac:dyDescent="0.2">
      <c r="A394" s="41"/>
    </row>
    <row r="395" spans="1:1" x14ac:dyDescent="0.2">
      <c r="A395" s="41"/>
    </row>
    <row r="396" spans="1:1" x14ac:dyDescent="0.2">
      <c r="A396" s="41"/>
    </row>
    <row r="397" spans="1:1" x14ac:dyDescent="0.2">
      <c r="A397" s="41"/>
    </row>
    <row r="398" spans="1:1" x14ac:dyDescent="0.2">
      <c r="A398" s="41"/>
    </row>
    <row r="399" spans="1:1" x14ac:dyDescent="0.2">
      <c r="A399" s="41"/>
    </row>
    <row r="400" spans="1:1" x14ac:dyDescent="0.2">
      <c r="A400" s="41"/>
    </row>
    <row r="401" spans="1:1" x14ac:dyDescent="0.2">
      <c r="A401" s="41"/>
    </row>
    <row r="402" spans="1:1" x14ac:dyDescent="0.2">
      <c r="A402" s="41"/>
    </row>
    <row r="403" spans="1:1" x14ac:dyDescent="0.2">
      <c r="A403" s="41"/>
    </row>
    <row r="404" spans="1:1" x14ac:dyDescent="0.2">
      <c r="A404" s="41"/>
    </row>
    <row r="405" spans="1:1" x14ac:dyDescent="0.2">
      <c r="A405" s="41"/>
    </row>
    <row r="406" spans="1:1" x14ac:dyDescent="0.2">
      <c r="A406" s="41"/>
    </row>
    <row r="407" spans="1:1" x14ac:dyDescent="0.2">
      <c r="A407" s="41"/>
    </row>
    <row r="408" spans="1:1" x14ac:dyDescent="0.2">
      <c r="A408" s="41"/>
    </row>
    <row r="409" spans="1:1" x14ac:dyDescent="0.2">
      <c r="A409" s="41"/>
    </row>
    <row r="410" spans="1:1" x14ac:dyDescent="0.2">
      <c r="A410" s="41"/>
    </row>
    <row r="411" spans="1:1" x14ac:dyDescent="0.2">
      <c r="A411" s="41"/>
    </row>
    <row r="412" spans="1:1" x14ac:dyDescent="0.2">
      <c r="A412" s="41"/>
    </row>
    <row r="413" spans="1:1" x14ac:dyDescent="0.2">
      <c r="A413" s="41"/>
    </row>
    <row r="414" spans="1:1" x14ac:dyDescent="0.2">
      <c r="A414" s="41"/>
    </row>
    <row r="415" spans="1:1" x14ac:dyDescent="0.2">
      <c r="A415" s="41"/>
    </row>
    <row r="416" spans="1:1" x14ac:dyDescent="0.2">
      <c r="A416" s="41"/>
    </row>
    <row r="417" spans="1:1" x14ac:dyDescent="0.2">
      <c r="A417" s="41"/>
    </row>
    <row r="418" spans="1:1" x14ac:dyDescent="0.2">
      <c r="A418" s="41"/>
    </row>
    <row r="419" spans="1:1" x14ac:dyDescent="0.2">
      <c r="A419" s="41"/>
    </row>
    <row r="420" spans="1:1" x14ac:dyDescent="0.2">
      <c r="A420" s="41"/>
    </row>
    <row r="421" spans="1:1" x14ac:dyDescent="0.2">
      <c r="A421" s="41"/>
    </row>
    <row r="422" spans="1:1" x14ac:dyDescent="0.2">
      <c r="A422" s="41"/>
    </row>
    <row r="423" spans="1:1" x14ac:dyDescent="0.2">
      <c r="A423" s="41"/>
    </row>
    <row r="424" spans="1:1" x14ac:dyDescent="0.2">
      <c r="A424" s="41"/>
    </row>
    <row r="425" spans="1:1" x14ac:dyDescent="0.2">
      <c r="A425" s="41"/>
    </row>
    <row r="426" spans="1:1" x14ac:dyDescent="0.2">
      <c r="A426" s="41"/>
    </row>
    <row r="427" spans="1:1" x14ac:dyDescent="0.2">
      <c r="A427" s="41"/>
    </row>
    <row r="428" spans="1:1" x14ac:dyDescent="0.2">
      <c r="A428" s="41"/>
    </row>
    <row r="429" spans="1:1" x14ac:dyDescent="0.2">
      <c r="A429" s="41"/>
    </row>
    <row r="430" spans="1:1" x14ac:dyDescent="0.2">
      <c r="A430" s="41"/>
    </row>
    <row r="431" spans="1:1" x14ac:dyDescent="0.2">
      <c r="A431" s="41"/>
    </row>
    <row r="432" spans="1:1" x14ac:dyDescent="0.2">
      <c r="A432" s="41"/>
    </row>
    <row r="433" spans="1:1" x14ac:dyDescent="0.2">
      <c r="A433" s="41"/>
    </row>
    <row r="434" spans="1:1" x14ac:dyDescent="0.2">
      <c r="A434" s="41"/>
    </row>
    <row r="435" spans="1:1" x14ac:dyDescent="0.2">
      <c r="A435" s="41"/>
    </row>
    <row r="436" spans="1:1" x14ac:dyDescent="0.2">
      <c r="A436" s="41"/>
    </row>
    <row r="437" spans="1:1" x14ac:dyDescent="0.2">
      <c r="A437" s="41"/>
    </row>
    <row r="438" spans="1:1" x14ac:dyDescent="0.2">
      <c r="A438" s="41"/>
    </row>
    <row r="439" spans="1:1" x14ac:dyDescent="0.2">
      <c r="A439" s="41"/>
    </row>
    <row r="440" spans="1:1" x14ac:dyDescent="0.2">
      <c r="A440" s="41"/>
    </row>
    <row r="441" spans="1:1" x14ac:dyDescent="0.2">
      <c r="A441" s="41"/>
    </row>
    <row r="442" spans="1:1" x14ac:dyDescent="0.2">
      <c r="A442" s="41"/>
    </row>
    <row r="443" spans="1:1" x14ac:dyDescent="0.2">
      <c r="A443" s="41"/>
    </row>
    <row r="444" spans="1:1" x14ac:dyDescent="0.2">
      <c r="A444" s="41"/>
    </row>
    <row r="445" spans="1:1" x14ac:dyDescent="0.2">
      <c r="A445" s="41"/>
    </row>
    <row r="446" spans="1:1" x14ac:dyDescent="0.2">
      <c r="A446" s="41"/>
    </row>
    <row r="447" spans="1:1" x14ac:dyDescent="0.2">
      <c r="A447" s="41"/>
    </row>
    <row r="448" spans="1:1" x14ac:dyDescent="0.2">
      <c r="A448" s="41"/>
    </row>
    <row r="449" spans="1:1" x14ac:dyDescent="0.2">
      <c r="A449" s="41"/>
    </row>
    <row r="450" spans="1:1" x14ac:dyDescent="0.2">
      <c r="A450" s="41"/>
    </row>
    <row r="451" spans="1:1" x14ac:dyDescent="0.2">
      <c r="A451" s="41"/>
    </row>
    <row r="452" spans="1:1" x14ac:dyDescent="0.2">
      <c r="A452" s="41"/>
    </row>
    <row r="453" spans="1:1" x14ac:dyDescent="0.2">
      <c r="A453" s="41"/>
    </row>
    <row r="454" spans="1:1" x14ac:dyDescent="0.2">
      <c r="A454" s="41"/>
    </row>
    <row r="455" spans="1:1" x14ac:dyDescent="0.2">
      <c r="A455" s="41"/>
    </row>
    <row r="456" spans="1:1" x14ac:dyDescent="0.2">
      <c r="A456" s="41"/>
    </row>
    <row r="457" spans="1:1" x14ac:dyDescent="0.2">
      <c r="A457" s="41"/>
    </row>
    <row r="458" spans="1:1" x14ac:dyDescent="0.2">
      <c r="A458" s="41"/>
    </row>
    <row r="459" spans="1:1" x14ac:dyDescent="0.2">
      <c r="A459" s="41"/>
    </row>
    <row r="460" spans="1:1" x14ac:dyDescent="0.2">
      <c r="A460" s="41"/>
    </row>
    <row r="461" spans="1:1" x14ac:dyDescent="0.2">
      <c r="A461" s="41"/>
    </row>
    <row r="462" spans="1:1" x14ac:dyDescent="0.2">
      <c r="A462" s="41"/>
    </row>
    <row r="463" spans="1:1" x14ac:dyDescent="0.2">
      <c r="A463" s="41"/>
    </row>
    <row r="464" spans="1:1" x14ac:dyDescent="0.2">
      <c r="A464" s="41"/>
    </row>
    <row r="465" spans="1:1" x14ac:dyDescent="0.2">
      <c r="A465" s="41"/>
    </row>
    <row r="466" spans="1:1" x14ac:dyDescent="0.2">
      <c r="A466" s="41"/>
    </row>
    <row r="467" spans="1:1" x14ac:dyDescent="0.2">
      <c r="A467" s="41"/>
    </row>
    <row r="468" spans="1:1" x14ac:dyDescent="0.2">
      <c r="A468" s="41"/>
    </row>
    <row r="469" spans="1:1" x14ac:dyDescent="0.2">
      <c r="A469" s="41"/>
    </row>
    <row r="470" spans="1:1" x14ac:dyDescent="0.2">
      <c r="A470" s="41"/>
    </row>
    <row r="471" spans="1:1" x14ac:dyDescent="0.2">
      <c r="A471" s="41"/>
    </row>
    <row r="472" spans="1:1" x14ac:dyDescent="0.2">
      <c r="A472" s="41"/>
    </row>
    <row r="473" spans="1:1" x14ac:dyDescent="0.2">
      <c r="A473" s="41"/>
    </row>
    <row r="474" spans="1:1" x14ac:dyDescent="0.2">
      <c r="A474" s="41"/>
    </row>
    <row r="475" spans="1:1" x14ac:dyDescent="0.2">
      <c r="A475" s="41"/>
    </row>
    <row r="476" spans="1:1" x14ac:dyDescent="0.2">
      <c r="A476" s="41"/>
    </row>
    <row r="477" spans="1:1" x14ac:dyDescent="0.2">
      <c r="A477" s="41"/>
    </row>
    <row r="478" spans="1:1" x14ac:dyDescent="0.2">
      <c r="A478" s="41"/>
    </row>
    <row r="479" spans="1:1" x14ac:dyDescent="0.2">
      <c r="A479" s="41"/>
    </row>
    <row r="480" spans="1:1" x14ac:dyDescent="0.2">
      <c r="A480" s="41"/>
    </row>
    <row r="481" spans="1:1" x14ac:dyDescent="0.2">
      <c r="A481" s="41"/>
    </row>
    <row r="482" spans="1:1" x14ac:dyDescent="0.2">
      <c r="A482" s="41"/>
    </row>
    <row r="483" spans="1:1" x14ac:dyDescent="0.2">
      <c r="A483" s="41"/>
    </row>
    <row r="484" spans="1:1" x14ac:dyDescent="0.2">
      <c r="A484" s="41"/>
    </row>
    <row r="485" spans="1:1" x14ac:dyDescent="0.2">
      <c r="A485" s="41"/>
    </row>
    <row r="486" spans="1:1" x14ac:dyDescent="0.2">
      <c r="A486" s="41"/>
    </row>
    <row r="487" spans="1:1" x14ac:dyDescent="0.2">
      <c r="A487" s="41"/>
    </row>
    <row r="488" spans="1:1" x14ac:dyDescent="0.2">
      <c r="A488" s="41"/>
    </row>
    <row r="489" spans="1:1" x14ac:dyDescent="0.2">
      <c r="A489" s="41"/>
    </row>
    <row r="490" spans="1:1" x14ac:dyDescent="0.2">
      <c r="A490" s="41"/>
    </row>
    <row r="491" spans="1:1" x14ac:dyDescent="0.2">
      <c r="A491" s="41"/>
    </row>
    <row r="492" spans="1:1" x14ac:dyDescent="0.2">
      <c r="A492" s="41"/>
    </row>
    <row r="493" spans="1:1" x14ac:dyDescent="0.2">
      <c r="A493" s="41"/>
    </row>
    <row r="494" spans="1:1" x14ac:dyDescent="0.2">
      <c r="A494" s="41"/>
    </row>
    <row r="495" spans="1:1" x14ac:dyDescent="0.2">
      <c r="A495" s="41"/>
    </row>
    <row r="496" spans="1:1" x14ac:dyDescent="0.2">
      <c r="A496" s="41"/>
    </row>
    <row r="497" spans="1:1" x14ac:dyDescent="0.2">
      <c r="A497" s="41"/>
    </row>
    <row r="498" spans="1:1" x14ac:dyDescent="0.2">
      <c r="A498" s="41"/>
    </row>
    <row r="499" spans="1:1" x14ac:dyDescent="0.2">
      <c r="A499" s="41"/>
    </row>
    <row r="500" spans="1:1" x14ac:dyDescent="0.2">
      <c r="A500" s="41"/>
    </row>
    <row r="501" spans="1:1" x14ac:dyDescent="0.2">
      <c r="A501" s="41"/>
    </row>
    <row r="502" spans="1:1" x14ac:dyDescent="0.2">
      <c r="A502" s="41"/>
    </row>
    <row r="503" spans="1:1" x14ac:dyDescent="0.2">
      <c r="A503" s="41"/>
    </row>
    <row r="504" spans="1:1" x14ac:dyDescent="0.2">
      <c r="A504" s="41"/>
    </row>
    <row r="505" spans="1:1" x14ac:dyDescent="0.2">
      <c r="A505" s="41"/>
    </row>
    <row r="506" spans="1:1" x14ac:dyDescent="0.2">
      <c r="A506" s="41"/>
    </row>
    <row r="507" spans="1:1" x14ac:dyDescent="0.2">
      <c r="A507" s="41"/>
    </row>
    <row r="508" spans="1:1" x14ac:dyDescent="0.2">
      <c r="A508" s="41"/>
    </row>
    <row r="509" spans="1:1" x14ac:dyDescent="0.2">
      <c r="A509" s="41"/>
    </row>
    <row r="510" spans="1:1" x14ac:dyDescent="0.2">
      <c r="A510" s="41"/>
    </row>
    <row r="511" spans="1:1" x14ac:dyDescent="0.2">
      <c r="A511" s="41"/>
    </row>
    <row r="512" spans="1:1" x14ac:dyDescent="0.2">
      <c r="A512" s="41"/>
    </row>
    <row r="513" spans="1:1" x14ac:dyDescent="0.2">
      <c r="A513" s="41"/>
    </row>
    <row r="514" spans="1:1" x14ac:dyDescent="0.2">
      <c r="A514" s="41"/>
    </row>
    <row r="515" spans="1:1" x14ac:dyDescent="0.2">
      <c r="A515" s="41"/>
    </row>
    <row r="516" spans="1:1" x14ac:dyDescent="0.2">
      <c r="A516" s="41"/>
    </row>
    <row r="517" spans="1:1" x14ac:dyDescent="0.2">
      <c r="A517" s="41"/>
    </row>
    <row r="518" spans="1:1" x14ac:dyDescent="0.2">
      <c r="A518" s="41"/>
    </row>
    <row r="519" spans="1:1" x14ac:dyDescent="0.2">
      <c r="A519" s="41"/>
    </row>
    <row r="520" spans="1:1" x14ac:dyDescent="0.2">
      <c r="A520" s="41"/>
    </row>
    <row r="521" spans="1:1" x14ac:dyDescent="0.2">
      <c r="A521" s="41"/>
    </row>
    <row r="522" spans="1:1" x14ac:dyDescent="0.2">
      <c r="A522" s="41"/>
    </row>
    <row r="523" spans="1:1" x14ac:dyDescent="0.2">
      <c r="A523" s="41"/>
    </row>
    <row r="524" spans="1:1" x14ac:dyDescent="0.2">
      <c r="A524" s="41"/>
    </row>
    <row r="525" spans="1:1" x14ac:dyDescent="0.2">
      <c r="A525" s="41"/>
    </row>
    <row r="526" spans="1:1" x14ac:dyDescent="0.2">
      <c r="A526" s="41"/>
    </row>
    <row r="527" spans="1:1" x14ac:dyDescent="0.2">
      <c r="A527" s="41"/>
    </row>
    <row r="528" spans="1:1" x14ac:dyDescent="0.2">
      <c r="A528" s="41"/>
    </row>
    <row r="529" spans="1:1" x14ac:dyDescent="0.2">
      <c r="A529" s="41"/>
    </row>
    <row r="530" spans="1:1" x14ac:dyDescent="0.2">
      <c r="A530" s="41"/>
    </row>
    <row r="531" spans="1:1" x14ac:dyDescent="0.2">
      <c r="A531" s="41"/>
    </row>
    <row r="532" spans="1:1" x14ac:dyDescent="0.2">
      <c r="A532" s="41"/>
    </row>
    <row r="533" spans="1:1" x14ac:dyDescent="0.2">
      <c r="A533" s="41"/>
    </row>
    <row r="534" spans="1:1" x14ac:dyDescent="0.2">
      <c r="A534" s="41"/>
    </row>
    <row r="535" spans="1:1" x14ac:dyDescent="0.2">
      <c r="A535" s="41"/>
    </row>
    <row r="536" spans="1:1" x14ac:dyDescent="0.2">
      <c r="A536" s="41"/>
    </row>
    <row r="537" spans="1:1" x14ac:dyDescent="0.2">
      <c r="A537" s="41"/>
    </row>
    <row r="538" spans="1:1" x14ac:dyDescent="0.2">
      <c r="A538" s="41"/>
    </row>
    <row r="539" spans="1:1" x14ac:dyDescent="0.2">
      <c r="A539" s="41"/>
    </row>
    <row r="540" spans="1:1" x14ac:dyDescent="0.2">
      <c r="A540" s="41"/>
    </row>
    <row r="541" spans="1:1" x14ac:dyDescent="0.2">
      <c r="A541" s="41"/>
    </row>
    <row r="542" spans="1:1" x14ac:dyDescent="0.2">
      <c r="A542" s="41"/>
    </row>
    <row r="543" spans="1:1" x14ac:dyDescent="0.2">
      <c r="A543" s="41"/>
    </row>
    <row r="544" spans="1:1" x14ac:dyDescent="0.2">
      <c r="A544" s="41"/>
    </row>
    <row r="545" spans="1:1" x14ac:dyDescent="0.2">
      <c r="A545" s="41"/>
    </row>
    <row r="546" spans="1:1" x14ac:dyDescent="0.2">
      <c r="A546" s="41"/>
    </row>
    <row r="547" spans="1:1" x14ac:dyDescent="0.2">
      <c r="A547" s="41"/>
    </row>
    <row r="548" spans="1:1" x14ac:dyDescent="0.2">
      <c r="A548" s="41"/>
    </row>
    <row r="549" spans="1:1" x14ac:dyDescent="0.2">
      <c r="A549" s="41"/>
    </row>
    <row r="550" spans="1:1" x14ac:dyDescent="0.2">
      <c r="A550" s="41"/>
    </row>
    <row r="551" spans="1:1" x14ac:dyDescent="0.2">
      <c r="A551" s="41"/>
    </row>
    <row r="552" spans="1:1" x14ac:dyDescent="0.2">
      <c r="A552" s="41"/>
    </row>
    <row r="553" spans="1:1" x14ac:dyDescent="0.2">
      <c r="A553" s="41"/>
    </row>
    <row r="554" spans="1:1" x14ac:dyDescent="0.2">
      <c r="A554" s="41"/>
    </row>
    <row r="555" spans="1:1" x14ac:dyDescent="0.2">
      <c r="A555" s="41"/>
    </row>
    <row r="556" spans="1:1" x14ac:dyDescent="0.2">
      <c r="A556" s="41"/>
    </row>
    <row r="557" spans="1:1" x14ac:dyDescent="0.2">
      <c r="A557" s="41"/>
    </row>
    <row r="558" spans="1:1" x14ac:dyDescent="0.2">
      <c r="A558" s="41"/>
    </row>
    <row r="559" spans="1:1" x14ac:dyDescent="0.2">
      <c r="A559" s="41"/>
    </row>
    <row r="560" spans="1:1" x14ac:dyDescent="0.2">
      <c r="A560" s="41"/>
    </row>
    <row r="561" spans="1:1" x14ac:dyDescent="0.2">
      <c r="A561" s="41"/>
    </row>
    <row r="562" spans="1:1" x14ac:dyDescent="0.2">
      <c r="A562" s="41"/>
    </row>
    <row r="563" spans="1:1" x14ac:dyDescent="0.2">
      <c r="A563" s="41"/>
    </row>
    <row r="564" spans="1:1" x14ac:dyDescent="0.2">
      <c r="A564" s="41"/>
    </row>
    <row r="565" spans="1:1" x14ac:dyDescent="0.2">
      <c r="A565" s="41"/>
    </row>
    <row r="566" spans="1:1" x14ac:dyDescent="0.2">
      <c r="A566" s="41"/>
    </row>
    <row r="567" spans="1:1" x14ac:dyDescent="0.2">
      <c r="A567" s="41"/>
    </row>
    <row r="568" spans="1:1" x14ac:dyDescent="0.2">
      <c r="A568" s="41"/>
    </row>
    <row r="569" spans="1:1" x14ac:dyDescent="0.2">
      <c r="A569" s="41"/>
    </row>
    <row r="570" spans="1:1" x14ac:dyDescent="0.2">
      <c r="A570" s="41"/>
    </row>
    <row r="571" spans="1:1" x14ac:dyDescent="0.2">
      <c r="A571" s="41"/>
    </row>
    <row r="572" spans="1:1" x14ac:dyDescent="0.2">
      <c r="A572" s="41"/>
    </row>
    <row r="573" spans="1:1" x14ac:dyDescent="0.2">
      <c r="A573" s="41"/>
    </row>
    <row r="574" spans="1:1" x14ac:dyDescent="0.2">
      <c r="A574" s="41"/>
    </row>
    <row r="575" spans="1:1" x14ac:dyDescent="0.2">
      <c r="A575" s="41"/>
    </row>
    <row r="576" spans="1:1" x14ac:dyDescent="0.2">
      <c r="A576" s="41"/>
    </row>
    <row r="577" spans="1:1" x14ac:dyDescent="0.2">
      <c r="A577" s="41"/>
    </row>
    <row r="578" spans="1:1" x14ac:dyDescent="0.2">
      <c r="A578" s="41"/>
    </row>
    <row r="579" spans="1:1" x14ac:dyDescent="0.2">
      <c r="A579" s="41"/>
    </row>
    <row r="580" spans="1:1" x14ac:dyDescent="0.2">
      <c r="A580" s="41"/>
    </row>
    <row r="581" spans="1:1" x14ac:dyDescent="0.2">
      <c r="A581" s="41"/>
    </row>
    <row r="582" spans="1:1" x14ac:dyDescent="0.2">
      <c r="A582" s="41"/>
    </row>
    <row r="583" spans="1:1" x14ac:dyDescent="0.2">
      <c r="A583" s="41"/>
    </row>
    <row r="584" spans="1:1" x14ac:dyDescent="0.2">
      <c r="A584" s="41"/>
    </row>
    <row r="585" spans="1:1" x14ac:dyDescent="0.2">
      <c r="A585" s="41"/>
    </row>
    <row r="586" spans="1:1" x14ac:dyDescent="0.2">
      <c r="A586" s="41"/>
    </row>
    <row r="587" spans="1:1" x14ac:dyDescent="0.2">
      <c r="A587" s="41"/>
    </row>
    <row r="588" spans="1:1" x14ac:dyDescent="0.2">
      <c r="A588" s="41"/>
    </row>
    <row r="589" spans="1:1" x14ac:dyDescent="0.2">
      <c r="A589" s="41"/>
    </row>
    <row r="590" spans="1:1" x14ac:dyDescent="0.2">
      <c r="A590" s="41"/>
    </row>
    <row r="591" spans="1:1" x14ac:dyDescent="0.2">
      <c r="A591" s="41"/>
    </row>
    <row r="592" spans="1:1" x14ac:dyDescent="0.2">
      <c r="A592" s="41"/>
    </row>
    <row r="593" spans="1:1" x14ac:dyDescent="0.2">
      <c r="A593" s="41"/>
    </row>
    <row r="594" spans="1:1" x14ac:dyDescent="0.2">
      <c r="A594" s="41"/>
    </row>
    <row r="595" spans="1:1" x14ac:dyDescent="0.2">
      <c r="A595" s="41"/>
    </row>
    <row r="596" spans="1:1" x14ac:dyDescent="0.2">
      <c r="A596" s="41"/>
    </row>
    <row r="597" spans="1:1" x14ac:dyDescent="0.2">
      <c r="A597" s="41"/>
    </row>
    <row r="598" spans="1:1" x14ac:dyDescent="0.2">
      <c r="A598" s="41"/>
    </row>
    <row r="599" spans="1:1" x14ac:dyDescent="0.2">
      <c r="A599" s="41"/>
    </row>
    <row r="600" spans="1:1" x14ac:dyDescent="0.2">
      <c r="A600" s="41"/>
    </row>
    <row r="601" spans="1:1" x14ac:dyDescent="0.2">
      <c r="A601" s="41"/>
    </row>
    <row r="602" spans="1:1" x14ac:dyDescent="0.2">
      <c r="A602" s="41"/>
    </row>
    <row r="603" spans="1:1" x14ac:dyDescent="0.2">
      <c r="A603" s="41"/>
    </row>
    <row r="604" spans="1:1" x14ac:dyDescent="0.2">
      <c r="A604" s="41"/>
    </row>
    <row r="605" spans="1:1" x14ac:dyDescent="0.2">
      <c r="A605" s="41"/>
    </row>
    <row r="606" spans="1:1" x14ac:dyDescent="0.2">
      <c r="A606" s="41"/>
    </row>
    <row r="607" spans="1:1" x14ac:dyDescent="0.2">
      <c r="A607" s="41"/>
    </row>
    <row r="608" spans="1:1" x14ac:dyDescent="0.2">
      <c r="A608" s="41"/>
    </row>
    <row r="609" spans="1:1" x14ac:dyDescent="0.2">
      <c r="A609" s="41"/>
    </row>
    <row r="610" spans="1:1" x14ac:dyDescent="0.2">
      <c r="A610" s="41"/>
    </row>
    <row r="611" spans="1:1" x14ac:dyDescent="0.2">
      <c r="A611" s="41"/>
    </row>
    <row r="612" spans="1:1" x14ac:dyDescent="0.2">
      <c r="A612" s="41"/>
    </row>
    <row r="613" spans="1:1" x14ac:dyDescent="0.2">
      <c r="A613" s="41"/>
    </row>
    <row r="614" spans="1:1" x14ac:dyDescent="0.2">
      <c r="A614" s="41"/>
    </row>
    <row r="615" spans="1:1" x14ac:dyDescent="0.2">
      <c r="A615" s="41"/>
    </row>
    <row r="616" spans="1:1" x14ac:dyDescent="0.2">
      <c r="A616" s="41"/>
    </row>
    <row r="617" spans="1:1" x14ac:dyDescent="0.2">
      <c r="A617" s="41"/>
    </row>
    <row r="618" spans="1:1" x14ac:dyDescent="0.2">
      <c r="A618" s="41"/>
    </row>
    <row r="619" spans="1:1" x14ac:dyDescent="0.2">
      <c r="A619" s="41"/>
    </row>
    <row r="620" spans="1:1" x14ac:dyDescent="0.2">
      <c r="A620" s="41"/>
    </row>
    <row r="621" spans="1:1" x14ac:dyDescent="0.2">
      <c r="A621" s="41"/>
    </row>
    <row r="622" spans="1:1" x14ac:dyDescent="0.2">
      <c r="A622" s="41"/>
    </row>
    <row r="623" spans="1:1" x14ac:dyDescent="0.2">
      <c r="A623" s="41"/>
    </row>
    <row r="624" spans="1:1" x14ac:dyDescent="0.2">
      <c r="A624" s="41"/>
    </row>
    <row r="625" spans="1:1" x14ac:dyDescent="0.2">
      <c r="A625" s="41"/>
    </row>
    <row r="626" spans="1:1" x14ac:dyDescent="0.2">
      <c r="A626" s="41"/>
    </row>
    <row r="627" spans="1:1" x14ac:dyDescent="0.2">
      <c r="A627" s="41"/>
    </row>
    <row r="628" spans="1:1" x14ac:dyDescent="0.2">
      <c r="A628" s="41"/>
    </row>
    <row r="629" spans="1:1" x14ac:dyDescent="0.2">
      <c r="A629" s="41"/>
    </row>
    <row r="630" spans="1:1" x14ac:dyDescent="0.2">
      <c r="A630" s="41"/>
    </row>
    <row r="631" spans="1:1" x14ac:dyDescent="0.2">
      <c r="A631" s="41"/>
    </row>
    <row r="632" spans="1:1" x14ac:dyDescent="0.2">
      <c r="A632" s="41"/>
    </row>
    <row r="633" spans="1:1" x14ac:dyDescent="0.2">
      <c r="A633" s="41"/>
    </row>
    <row r="634" spans="1:1" x14ac:dyDescent="0.2">
      <c r="A634" s="41"/>
    </row>
    <row r="635" spans="1:1" x14ac:dyDescent="0.2">
      <c r="A635" s="41"/>
    </row>
    <row r="636" spans="1:1" x14ac:dyDescent="0.2">
      <c r="A636" s="41"/>
    </row>
    <row r="637" spans="1:1" x14ac:dyDescent="0.2">
      <c r="A637" s="41"/>
    </row>
    <row r="638" spans="1:1" x14ac:dyDescent="0.2">
      <c r="A638" s="41"/>
    </row>
    <row r="639" spans="1:1" x14ac:dyDescent="0.2">
      <c r="A639" s="41"/>
    </row>
    <row r="640" spans="1:1" x14ac:dyDescent="0.2">
      <c r="A640" s="41"/>
    </row>
    <row r="641" spans="1:1" x14ac:dyDescent="0.2">
      <c r="A641" s="41"/>
    </row>
    <row r="642" spans="1:1" x14ac:dyDescent="0.2">
      <c r="A642" s="41"/>
    </row>
    <row r="643" spans="1:1" x14ac:dyDescent="0.2">
      <c r="A643" s="41"/>
    </row>
    <row r="644" spans="1:1" x14ac:dyDescent="0.2">
      <c r="A644" s="41"/>
    </row>
    <row r="645" spans="1:1" x14ac:dyDescent="0.2">
      <c r="A645" s="41"/>
    </row>
    <row r="646" spans="1:1" x14ac:dyDescent="0.2">
      <c r="A646" s="41"/>
    </row>
    <row r="647" spans="1:1" x14ac:dyDescent="0.2">
      <c r="A647" s="41"/>
    </row>
    <row r="648" spans="1:1" x14ac:dyDescent="0.2">
      <c r="A648" s="41"/>
    </row>
    <row r="649" spans="1:1" x14ac:dyDescent="0.2">
      <c r="A649" s="41"/>
    </row>
    <row r="650" spans="1:1" x14ac:dyDescent="0.2">
      <c r="A650" s="41"/>
    </row>
    <row r="651" spans="1:1" x14ac:dyDescent="0.2">
      <c r="A651" s="41"/>
    </row>
    <row r="652" spans="1:1" x14ac:dyDescent="0.2">
      <c r="A652" s="41"/>
    </row>
    <row r="653" spans="1:1" x14ac:dyDescent="0.2">
      <c r="A653" s="41"/>
    </row>
    <row r="654" spans="1:1" x14ac:dyDescent="0.2">
      <c r="A654" s="41"/>
    </row>
    <row r="655" spans="1:1" x14ac:dyDescent="0.2">
      <c r="A655" s="41"/>
    </row>
    <row r="656" spans="1:1" x14ac:dyDescent="0.2">
      <c r="A656" s="41"/>
    </row>
    <row r="657" spans="1:1" x14ac:dyDescent="0.2">
      <c r="A657" s="41"/>
    </row>
    <row r="658" spans="1:1" x14ac:dyDescent="0.2">
      <c r="A658" s="41"/>
    </row>
    <row r="659" spans="1:1" x14ac:dyDescent="0.2">
      <c r="A659" s="41"/>
    </row>
    <row r="660" spans="1:1" x14ac:dyDescent="0.2">
      <c r="A660" s="41"/>
    </row>
    <row r="661" spans="1:1" x14ac:dyDescent="0.2">
      <c r="A661" s="41"/>
    </row>
    <row r="662" spans="1:1" x14ac:dyDescent="0.2">
      <c r="A662" s="41"/>
    </row>
    <row r="663" spans="1:1" x14ac:dyDescent="0.2">
      <c r="A663" s="41"/>
    </row>
    <row r="664" spans="1:1" x14ac:dyDescent="0.2">
      <c r="A664" s="41"/>
    </row>
    <row r="665" spans="1:1" x14ac:dyDescent="0.2">
      <c r="A665" s="41"/>
    </row>
    <row r="666" spans="1:1" x14ac:dyDescent="0.2">
      <c r="A666" s="41"/>
    </row>
    <row r="667" spans="1:1" x14ac:dyDescent="0.2">
      <c r="A667" s="41"/>
    </row>
    <row r="668" spans="1:1" x14ac:dyDescent="0.2">
      <c r="A668" s="41"/>
    </row>
    <row r="669" spans="1:1" x14ac:dyDescent="0.2">
      <c r="A669" s="41"/>
    </row>
    <row r="670" spans="1:1" x14ac:dyDescent="0.2">
      <c r="A670" s="41"/>
    </row>
    <row r="671" spans="1:1" x14ac:dyDescent="0.2">
      <c r="A671" s="41"/>
    </row>
    <row r="672" spans="1:1" x14ac:dyDescent="0.2">
      <c r="A672" s="41"/>
    </row>
    <row r="673" spans="1:1" x14ac:dyDescent="0.2">
      <c r="A673" s="41"/>
    </row>
    <row r="674" spans="1:1" x14ac:dyDescent="0.2">
      <c r="A674" s="41"/>
    </row>
    <row r="675" spans="1:1" x14ac:dyDescent="0.2">
      <c r="A675" s="41"/>
    </row>
    <row r="676" spans="1:1" x14ac:dyDescent="0.2">
      <c r="A676" s="41"/>
    </row>
    <row r="677" spans="1:1" x14ac:dyDescent="0.2">
      <c r="A677" s="41"/>
    </row>
    <row r="678" spans="1:1" x14ac:dyDescent="0.2">
      <c r="A678" s="41"/>
    </row>
    <row r="679" spans="1:1" x14ac:dyDescent="0.2">
      <c r="A679" s="41"/>
    </row>
    <row r="680" spans="1:1" x14ac:dyDescent="0.2">
      <c r="A680" s="41"/>
    </row>
    <row r="681" spans="1:1" x14ac:dyDescent="0.2">
      <c r="A681" s="41"/>
    </row>
    <row r="682" spans="1:1" x14ac:dyDescent="0.2">
      <c r="A682" s="41"/>
    </row>
    <row r="683" spans="1:1" x14ac:dyDescent="0.2">
      <c r="A683" s="41"/>
    </row>
    <row r="684" spans="1:1" x14ac:dyDescent="0.2">
      <c r="A684" s="41"/>
    </row>
    <row r="685" spans="1:1" x14ac:dyDescent="0.2">
      <c r="A685" s="41"/>
    </row>
    <row r="686" spans="1:1" x14ac:dyDescent="0.2">
      <c r="A686" s="41"/>
    </row>
    <row r="687" spans="1:1" x14ac:dyDescent="0.2">
      <c r="A687" s="41"/>
    </row>
    <row r="688" spans="1:1" x14ac:dyDescent="0.2">
      <c r="A688" s="41"/>
    </row>
    <row r="689" spans="1:1" x14ac:dyDescent="0.2">
      <c r="A689" s="41"/>
    </row>
    <row r="690" spans="1:1" x14ac:dyDescent="0.2">
      <c r="A690" s="41"/>
    </row>
    <row r="691" spans="1:1" x14ac:dyDescent="0.2">
      <c r="A691" s="41"/>
    </row>
    <row r="692" spans="1:1" x14ac:dyDescent="0.2">
      <c r="A692" s="41"/>
    </row>
    <row r="693" spans="1:1" x14ac:dyDescent="0.2">
      <c r="A693" s="41"/>
    </row>
    <row r="694" spans="1:1" x14ac:dyDescent="0.2">
      <c r="A694" s="41"/>
    </row>
    <row r="695" spans="1:1" x14ac:dyDescent="0.2">
      <c r="A695" s="41"/>
    </row>
    <row r="696" spans="1:1" x14ac:dyDescent="0.2">
      <c r="A696" s="41"/>
    </row>
    <row r="697" spans="1:1" x14ac:dyDescent="0.2">
      <c r="A697" s="41"/>
    </row>
    <row r="698" spans="1:1" x14ac:dyDescent="0.2">
      <c r="A698" s="41"/>
    </row>
    <row r="699" spans="1:1" x14ac:dyDescent="0.2">
      <c r="A699" s="41"/>
    </row>
    <row r="700" spans="1:1" x14ac:dyDescent="0.2">
      <c r="A700" s="41"/>
    </row>
    <row r="701" spans="1:1" x14ac:dyDescent="0.2">
      <c r="A701" s="41"/>
    </row>
    <row r="702" spans="1:1" x14ac:dyDescent="0.2">
      <c r="A702" s="41"/>
    </row>
    <row r="703" spans="1:1" x14ac:dyDescent="0.2">
      <c r="A703" s="41"/>
    </row>
    <row r="704" spans="1:1" x14ac:dyDescent="0.2">
      <c r="A704" s="41"/>
    </row>
    <row r="705" spans="1:1" x14ac:dyDescent="0.2">
      <c r="A705" s="41"/>
    </row>
    <row r="706" spans="1:1" x14ac:dyDescent="0.2">
      <c r="A706" s="41"/>
    </row>
    <row r="707" spans="1:1" x14ac:dyDescent="0.2">
      <c r="A707" s="41"/>
    </row>
    <row r="708" spans="1:1" x14ac:dyDescent="0.2">
      <c r="A708" s="41"/>
    </row>
    <row r="709" spans="1:1" x14ac:dyDescent="0.2">
      <c r="A709" s="41"/>
    </row>
    <row r="710" spans="1:1" x14ac:dyDescent="0.2">
      <c r="A710" s="41"/>
    </row>
    <row r="711" spans="1:1" x14ac:dyDescent="0.2">
      <c r="A711" s="41"/>
    </row>
    <row r="712" spans="1:1" x14ac:dyDescent="0.2">
      <c r="A712" s="41"/>
    </row>
    <row r="713" spans="1:1" x14ac:dyDescent="0.2">
      <c r="A713" s="41"/>
    </row>
    <row r="714" spans="1:1" x14ac:dyDescent="0.2">
      <c r="A714" s="41"/>
    </row>
    <row r="715" spans="1:1" x14ac:dyDescent="0.2">
      <c r="A715" s="41"/>
    </row>
    <row r="716" spans="1:1" x14ac:dyDescent="0.2">
      <c r="A716" s="41"/>
    </row>
    <row r="717" spans="1:1" x14ac:dyDescent="0.2">
      <c r="A717" s="41"/>
    </row>
    <row r="718" spans="1:1" x14ac:dyDescent="0.2">
      <c r="A718" s="41"/>
    </row>
    <row r="719" spans="1:1" x14ac:dyDescent="0.2">
      <c r="A719" s="41"/>
    </row>
    <row r="720" spans="1:1" x14ac:dyDescent="0.2">
      <c r="A720" s="41"/>
    </row>
    <row r="721" spans="1:1" x14ac:dyDescent="0.2">
      <c r="A721" s="41"/>
    </row>
    <row r="722" spans="1:1" x14ac:dyDescent="0.2">
      <c r="A722" s="41"/>
    </row>
    <row r="723" spans="1:1" x14ac:dyDescent="0.2">
      <c r="A723" s="41"/>
    </row>
    <row r="724" spans="1:1" x14ac:dyDescent="0.2">
      <c r="A724" s="41"/>
    </row>
    <row r="725" spans="1:1" x14ac:dyDescent="0.2">
      <c r="A725" s="41"/>
    </row>
    <row r="726" spans="1:1" x14ac:dyDescent="0.2">
      <c r="A726" s="41"/>
    </row>
    <row r="727" spans="1:1" x14ac:dyDescent="0.2">
      <c r="A727" s="41"/>
    </row>
    <row r="728" spans="1:1" x14ac:dyDescent="0.2">
      <c r="A728" s="41"/>
    </row>
    <row r="729" spans="1:1" x14ac:dyDescent="0.2">
      <c r="A729" s="41"/>
    </row>
    <row r="730" spans="1:1" x14ac:dyDescent="0.2">
      <c r="A730" s="41"/>
    </row>
    <row r="731" spans="1:1" x14ac:dyDescent="0.2">
      <c r="A731" s="41"/>
    </row>
    <row r="732" spans="1:1" x14ac:dyDescent="0.2">
      <c r="A732" s="41"/>
    </row>
    <row r="733" spans="1:1" x14ac:dyDescent="0.2">
      <c r="A733" s="41"/>
    </row>
    <row r="734" spans="1:1" x14ac:dyDescent="0.2">
      <c r="A734" s="41"/>
    </row>
    <row r="735" spans="1:1" x14ac:dyDescent="0.2">
      <c r="A735" s="41"/>
    </row>
    <row r="736" spans="1:1" x14ac:dyDescent="0.2">
      <c r="A736" s="41"/>
    </row>
    <row r="737" spans="1:1" x14ac:dyDescent="0.2">
      <c r="A737" s="41"/>
    </row>
    <row r="738" spans="1:1" x14ac:dyDescent="0.2">
      <c r="A738" s="41"/>
    </row>
    <row r="739" spans="1:1" x14ac:dyDescent="0.2">
      <c r="A739" s="41"/>
    </row>
    <row r="740" spans="1:1" x14ac:dyDescent="0.2">
      <c r="A740" s="41"/>
    </row>
    <row r="741" spans="1:1" x14ac:dyDescent="0.2">
      <c r="A741" s="41"/>
    </row>
    <row r="742" spans="1:1" x14ac:dyDescent="0.2">
      <c r="A742" s="41"/>
    </row>
    <row r="743" spans="1:1" x14ac:dyDescent="0.2">
      <c r="A743" s="41"/>
    </row>
    <row r="744" spans="1:1" x14ac:dyDescent="0.2">
      <c r="A744" s="41"/>
    </row>
    <row r="745" spans="1:1" x14ac:dyDescent="0.2">
      <c r="A745" s="41"/>
    </row>
    <row r="746" spans="1:1" x14ac:dyDescent="0.2">
      <c r="A746" s="41"/>
    </row>
    <row r="747" spans="1:1" x14ac:dyDescent="0.2">
      <c r="A747" s="41"/>
    </row>
    <row r="748" spans="1:1" x14ac:dyDescent="0.2">
      <c r="A748" s="41"/>
    </row>
    <row r="749" spans="1:1" x14ac:dyDescent="0.2">
      <c r="A749" s="41"/>
    </row>
    <row r="750" spans="1:1" x14ac:dyDescent="0.2">
      <c r="A750" s="41"/>
    </row>
    <row r="751" spans="1:1" x14ac:dyDescent="0.2">
      <c r="A751" s="41"/>
    </row>
    <row r="752" spans="1:1" x14ac:dyDescent="0.2">
      <c r="A752" s="41"/>
    </row>
    <row r="753" spans="1:1" x14ac:dyDescent="0.2">
      <c r="A753" s="41"/>
    </row>
    <row r="754" spans="1:1" x14ac:dyDescent="0.2">
      <c r="A754" s="41"/>
    </row>
    <row r="755" spans="1:1" x14ac:dyDescent="0.2">
      <c r="A755" s="41"/>
    </row>
    <row r="756" spans="1:1" x14ac:dyDescent="0.2">
      <c r="A756" s="41"/>
    </row>
    <row r="757" spans="1:1" x14ac:dyDescent="0.2">
      <c r="A757" s="41"/>
    </row>
    <row r="758" spans="1:1" x14ac:dyDescent="0.2">
      <c r="A758" s="41"/>
    </row>
    <row r="759" spans="1:1" x14ac:dyDescent="0.2">
      <c r="A759" s="41"/>
    </row>
    <row r="760" spans="1:1" x14ac:dyDescent="0.2">
      <c r="A760" s="41"/>
    </row>
    <row r="761" spans="1:1" x14ac:dyDescent="0.2">
      <c r="A761" s="41"/>
    </row>
    <row r="762" spans="1:1" x14ac:dyDescent="0.2">
      <c r="A762" s="41"/>
    </row>
    <row r="763" spans="1:1" x14ac:dyDescent="0.2">
      <c r="A763" s="41"/>
    </row>
    <row r="764" spans="1:1" x14ac:dyDescent="0.2">
      <c r="A764" s="41"/>
    </row>
    <row r="765" spans="1:1" x14ac:dyDescent="0.2">
      <c r="A765" s="41"/>
    </row>
    <row r="766" spans="1:1" x14ac:dyDescent="0.2">
      <c r="A766" s="41"/>
    </row>
    <row r="767" spans="1:1" x14ac:dyDescent="0.2">
      <c r="A767" s="41"/>
    </row>
    <row r="768" spans="1:1" x14ac:dyDescent="0.2">
      <c r="A768" s="41"/>
    </row>
    <row r="769" spans="1:1" x14ac:dyDescent="0.2">
      <c r="A769" s="41"/>
    </row>
    <row r="770" spans="1:1" x14ac:dyDescent="0.2">
      <c r="A770" s="41"/>
    </row>
    <row r="771" spans="1:1" x14ac:dyDescent="0.2">
      <c r="A771" s="41"/>
    </row>
    <row r="772" spans="1:1" x14ac:dyDescent="0.2">
      <c r="A772" s="41"/>
    </row>
    <row r="773" spans="1:1" x14ac:dyDescent="0.2">
      <c r="A773" s="41"/>
    </row>
    <row r="774" spans="1:1" x14ac:dyDescent="0.2">
      <c r="A774" s="41"/>
    </row>
    <row r="775" spans="1:1" x14ac:dyDescent="0.2">
      <c r="A775" s="41"/>
    </row>
    <row r="776" spans="1:1" x14ac:dyDescent="0.2">
      <c r="A776" s="41"/>
    </row>
    <row r="777" spans="1:1" x14ac:dyDescent="0.2">
      <c r="A777" s="41"/>
    </row>
    <row r="778" spans="1:1" x14ac:dyDescent="0.2">
      <c r="A778" s="41"/>
    </row>
    <row r="779" spans="1:1" x14ac:dyDescent="0.2">
      <c r="A779" s="41"/>
    </row>
    <row r="780" spans="1:1" x14ac:dyDescent="0.2">
      <c r="A780" s="41"/>
    </row>
    <row r="781" spans="1:1" x14ac:dyDescent="0.2">
      <c r="A781" s="41"/>
    </row>
    <row r="782" spans="1:1" x14ac:dyDescent="0.2">
      <c r="A782" s="41"/>
    </row>
    <row r="783" spans="1:1" x14ac:dyDescent="0.2">
      <c r="A783" s="41"/>
    </row>
    <row r="784" spans="1:1" x14ac:dyDescent="0.2">
      <c r="A784" s="41"/>
    </row>
    <row r="785" spans="1:1" x14ac:dyDescent="0.2">
      <c r="A785" s="41"/>
    </row>
    <row r="786" spans="1:1" x14ac:dyDescent="0.2">
      <c r="A786" s="41"/>
    </row>
    <row r="787" spans="1:1" x14ac:dyDescent="0.2">
      <c r="A787" s="41"/>
    </row>
    <row r="788" spans="1:1" x14ac:dyDescent="0.2">
      <c r="A788" s="41"/>
    </row>
    <row r="789" spans="1:1" x14ac:dyDescent="0.2">
      <c r="A789" s="41"/>
    </row>
    <row r="790" spans="1:1" x14ac:dyDescent="0.2">
      <c r="A790" s="41"/>
    </row>
    <row r="791" spans="1:1" x14ac:dyDescent="0.2">
      <c r="A791" s="41"/>
    </row>
    <row r="792" spans="1:1" x14ac:dyDescent="0.2">
      <c r="A792" s="41"/>
    </row>
    <row r="793" spans="1:1" x14ac:dyDescent="0.2">
      <c r="A793" s="41"/>
    </row>
    <row r="794" spans="1:1" x14ac:dyDescent="0.2">
      <c r="A794" s="41"/>
    </row>
    <row r="795" spans="1:1" x14ac:dyDescent="0.2">
      <c r="A795" s="41"/>
    </row>
    <row r="796" spans="1:1" x14ac:dyDescent="0.2">
      <c r="A796" s="41"/>
    </row>
    <row r="797" spans="1:1" x14ac:dyDescent="0.2">
      <c r="A797" s="41"/>
    </row>
    <row r="798" spans="1:1" x14ac:dyDescent="0.2">
      <c r="A798" s="41"/>
    </row>
    <row r="799" spans="1:1" x14ac:dyDescent="0.2">
      <c r="A799" s="41"/>
    </row>
    <row r="800" spans="1:1" x14ac:dyDescent="0.2">
      <c r="A800" s="41"/>
    </row>
    <row r="801" spans="1:1" x14ac:dyDescent="0.2">
      <c r="A801" s="41"/>
    </row>
    <row r="802" spans="1:1" x14ac:dyDescent="0.2">
      <c r="A802" s="41"/>
    </row>
    <row r="803" spans="1:1" x14ac:dyDescent="0.2">
      <c r="A803" s="41"/>
    </row>
    <row r="804" spans="1:1" x14ac:dyDescent="0.2">
      <c r="A804" s="41"/>
    </row>
    <row r="805" spans="1:1" x14ac:dyDescent="0.2">
      <c r="A805" s="41"/>
    </row>
    <row r="806" spans="1:1" x14ac:dyDescent="0.2">
      <c r="A806" s="41"/>
    </row>
    <row r="807" spans="1:1" x14ac:dyDescent="0.2">
      <c r="A807" s="41"/>
    </row>
    <row r="808" spans="1:1" x14ac:dyDescent="0.2">
      <c r="A808" s="41"/>
    </row>
    <row r="809" spans="1:1" x14ac:dyDescent="0.2">
      <c r="A809" s="41"/>
    </row>
    <row r="810" spans="1:1" x14ac:dyDescent="0.2">
      <c r="A810" s="41"/>
    </row>
    <row r="811" spans="1:1" x14ac:dyDescent="0.2">
      <c r="A811" s="41"/>
    </row>
    <row r="812" spans="1:1" x14ac:dyDescent="0.2">
      <c r="A812" s="41"/>
    </row>
    <row r="813" spans="1:1" x14ac:dyDescent="0.2">
      <c r="A813" s="41"/>
    </row>
    <row r="814" spans="1:1" x14ac:dyDescent="0.2">
      <c r="A814" s="41"/>
    </row>
    <row r="815" spans="1:1" x14ac:dyDescent="0.2">
      <c r="A815" s="41"/>
    </row>
    <row r="816" spans="1:1" x14ac:dyDescent="0.2">
      <c r="A816" s="41"/>
    </row>
    <row r="817" spans="1:1" x14ac:dyDescent="0.2">
      <c r="A817" s="41"/>
    </row>
    <row r="818" spans="1:1" x14ac:dyDescent="0.2">
      <c r="A818" s="41"/>
    </row>
    <row r="819" spans="1:1" x14ac:dyDescent="0.2">
      <c r="A819" s="41"/>
    </row>
    <row r="820" spans="1:1" x14ac:dyDescent="0.2">
      <c r="A820" s="41"/>
    </row>
    <row r="821" spans="1:1" x14ac:dyDescent="0.2">
      <c r="A821" s="41"/>
    </row>
    <row r="822" spans="1:1" x14ac:dyDescent="0.2">
      <c r="A822" s="41"/>
    </row>
    <row r="823" spans="1:1" x14ac:dyDescent="0.2">
      <c r="A823" s="41"/>
    </row>
    <row r="824" spans="1:1" x14ac:dyDescent="0.2">
      <c r="A824" s="41"/>
    </row>
    <row r="825" spans="1:1" x14ac:dyDescent="0.2">
      <c r="A825" s="41"/>
    </row>
    <row r="826" spans="1:1" x14ac:dyDescent="0.2">
      <c r="A826" s="41"/>
    </row>
    <row r="827" spans="1:1" x14ac:dyDescent="0.2">
      <c r="A827" s="41"/>
    </row>
    <row r="828" spans="1:1" x14ac:dyDescent="0.2">
      <c r="A828" s="41"/>
    </row>
    <row r="829" spans="1:1" x14ac:dyDescent="0.2">
      <c r="A829" s="41"/>
    </row>
    <row r="830" spans="1:1" x14ac:dyDescent="0.2">
      <c r="A830" s="41"/>
    </row>
    <row r="831" spans="1:1" x14ac:dyDescent="0.2">
      <c r="A831" s="41"/>
    </row>
    <row r="832" spans="1:1" x14ac:dyDescent="0.2">
      <c r="A832" s="41"/>
    </row>
    <row r="833" spans="1:1" x14ac:dyDescent="0.2">
      <c r="A833" s="41"/>
    </row>
    <row r="834" spans="1:1" x14ac:dyDescent="0.2">
      <c r="A834" s="41"/>
    </row>
    <row r="835" spans="1:1" x14ac:dyDescent="0.2">
      <c r="A835" s="41"/>
    </row>
    <row r="836" spans="1:1" x14ac:dyDescent="0.2">
      <c r="A836" s="41"/>
    </row>
    <row r="837" spans="1:1" x14ac:dyDescent="0.2">
      <c r="A837" s="41"/>
    </row>
    <row r="838" spans="1:1" x14ac:dyDescent="0.2">
      <c r="A838" s="41"/>
    </row>
    <row r="839" spans="1:1" x14ac:dyDescent="0.2">
      <c r="A839" s="41"/>
    </row>
    <row r="840" spans="1:1" x14ac:dyDescent="0.2">
      <c r="A840" s="41"/>
    </row>
    <row r="841" spans="1:1" x14ac:dyDescent="0.2">
      <c r="A841" s="41"/>
    </row>
    <row r="842" spans="1:1" x14ac:dyDescent="0.2">
      <c r="A842" s="41"/>
    </row>
    <row r="843" spans="1:1" x14ac:dyDescent="0.2">
      <c r="A843" s="41"/>
    </row>
    <row r="844" spans="1:1" x14ac:dyDescent="0.2">
      <c r="A844" s="41"/>
    </row>
    <row r="845" spans="1:1" x14ac:dyDescent="0.2">
      <c r="A845" s="41"/>
    </row>
    <row r="846" spans="1:1" x14ac:dyDescent="0.2">
      <c r="A846" s="41"/>
    </row>
    <row r="847" spans="1:1" x14ac:dyDescent="0.2">
      <c r="A847" s="41"/>
    </row>
    <row r="848" spans="1:1" x14ac:dyDescent="0.2">
      <c r="A848" s="41"/>
    </row>
    <row r="849" spans="1:1" x14ac:dyDescent="0.2">
      <c r="A849" s="41"/>
    </row>
    <row r="850" spans="1:1" x14ac:dyDescent="0.2">
      <c r="A850" s="41"/>
    </row>
    <row r="851" spans="1:1" x14ac:dyDescent="0.2">
      <c r="A851" s="41"/>
    </row>
    <row r="852" spans="1:1" x14ac:dyDescent="0.2">
      <c r="A852" s="41"/>
    </row>
    <row r="853" spans="1:1" x14ac:dyDescent="0.2">
      <c r="A853" s="41"/>
    </row>
    <row r="854" spans="1:1" x14ac:dyDescent="0.2">
      <c r="A854" s="41"/>
    </row>
    <row r="855" spans="1:1" x14ac:dyDescent="0.2">
      <c r="A855" s="41"/>
    </row>
    <row r="856" spans="1:1" x14ac:dyDescent="0.2">
      <c r="A856" s="41"/>
    </row>
    <row r="857" spans="1:1" x14ac:dyDescent="0.2">
      <c r="A857" s="41"/>
    </row>
    <row r="858" spans="1:1" x14ac:dyDescent="0.2">
      <c r="A858" s="41"/>
    </row>
    <row r="859" spans="1:1" x14ac:dyDescent="0.2">
      <c r="A859" s="41"/>
    </row>
    <row r="860" spans="1:1" x14ac:dyDescent="0.2">
      <c r="A860" s="41"/>
    </row>
    <row r="861" spans="1:1" x14ac:dyDescent="0.2">
      <c r="A861" s="41"/>
    </row>
    <row r="862" spans="1:1" x14ac:dyDescent="0.2">
      <c r="A862" s="41"/>
    </row>
    <row r="863" spans="1:1" x14ac:dyDescent="0.2">
      <c r="A863" s="41"/>
    </row>
    <row r="864" spans="1:1" x14ac:dyDescent="0.2">
      <c r="A864" s="41"/>
    </row>
    <row r="865" spans="1:1" x14ac:dyDescent="0.2">
      <c r="A865" s="41"/>
    </row>
    <row r="866" spans="1:1" x14ac:dyDescent="0.2">
      <c r="A866" s="41"/>
    </row>
    <row r="867" spans="1:1" x14ac:dyDescent="0.2">
      <c r="A867" s="41"/>
    </row>
    <row r="868" spans="1:1" x14ac:dyDescent="0.2">
      <c r="A868" s="41"/>
    </row>
    <row r="869" spans="1:1" x14ac:dyDescent="0.2">
      <c r="A869" s="41"/>
    </row>
    <row r="870" spans="1:1" x14ac:dyDescent="0.2">
      <c r="A870" s="41"/>
    </row>
    <row r="871" spans="1:1" x14ac:dyDescent="0.2">
      <c r="A871" s="41"/>
    </row>
    <row r="872" spans="1:1" x14ac:dyDescent="0.2">
      <c r="A872" s="41"/>
    </row>
    <row r="873" spans="1:1" x14ac:dyDescent="0.2">
      <c r="A873" s="41"/>
    </row>
    <row r="874" spans="1:1" x14ac:dyDescent="0.2">
      <c r="A874" s="41"/>
    </row>
    <row r="875" spans="1:1" x14ac:dyDescent="0.2">
      <c r="A875" s="41"/>
    </row>
    <row r="876" spans="1:1" x14ac:dyDescent="0.2">
      <c r="A876" s="41"/>
    </row>
    <row r="877" spans="1:1" x14ac:dyDescent="0.2">
      <c r="A877" s="41"/>
    </row>
    <row r="878" spans="1:1" x14ac:dyDescent="0.2">
      <c r="A878" s="41"/>
    </row>
    <row r="879" spans="1:1" x14ac:dyDescent="0.2">
      <c r="A879" s="41"/>
    </row>
    <row r="880" spans="1:1" x14ac:dyDescent="0.2">
      <c r="A880" s="41"/>
    </row>
    <row r="881" spans="1:1" x14ac:dyDescent="0.2">
      <c r="A881" s="41"/>
    </row>
    <row r="882" spans="1:1" x14ac:dyDescent="0.2">
      <c r="A882" s="41"/>
    </row>
    <row r="883" spans="1:1" x14ac:dyDescent="0.2">
      <c r="A883" s="41"/>
    </row>
    <row r="884" spans="1:1" x14ac:dyDescent="0.2">
      <c r="A884" s="41"/>
    </row>
    <row r="885" spans="1:1" x14ac:dyDescent="0.2">
      <c r="A885" s="41"/>
    </row>
    <row r="886" spans="1:1" x14ac:dyDescent="0.2">
      <c r="A886" s="41"/>
    </row>
    <row r="887" spans="1:1" x14ac:dyDescent="0.2">
      <c r="A887" s="41"/>
    </row>
    <row r="888" spans="1:1" x14ac:dyDescent="0.2">
      <c r="A888" s="41"/>
    </row>
    <row r="889" spans="1:1" x14ac:dyDescent="0.2">
      <c r="A889" s="41"/>
    </row>
    <row r="890" spans="1:1" x14ac:dyDescent="0.2">
      <c r="A890" s="41"/>
    </row>
    <row r="891" spans="1:1" x14ac:dyDescent="0.2">
      <c r="A891" s="41"/>
    </row>
    <row r="892" spans="1:1" x14ac:dyDescent="0.2">
      <c r="A892" s="41"/>
    </row>
    <row r="893" spans="1:1" x14ac:dyDescent="0.2">
      <c r="A893" s="41"/>
    </row>
    <row r="894" spans="1:1" x14ac:dyDescent="0.2">
      <c r="A894" s="41"/>
    </row>
    <row r="895" spans="1:1" x14ac:dyDescent="0.2">
      <c r="A895" s="41"/>
    </row>
    <row r="896" spans="1:1" x14ac:dyDescent="0.2">
      <c r="A896" s="41"/>
    </row>
    <row r="897" spans="1:1" x14ac:dyDescent="0.2">
      <c r="A897" s="41"/>
    </row>
    <row r="898" spans="1:1" x14ac:dyDescent="0.2">
      <c r="A898" s="41"/>
    </row>
    <row r="899" spans="1:1" x14ac:dyDescent="0.2">
      <c r="A899" s="41"/>
    </row>
    <row r="900" spans="1:1" x14ac:dyDescent="0.2">
      <c r="A900" s="41"/>
    </row>
    <row r="901" spans="1:1" x14ac:dyDescent="0.2">
      <c r="A901" s="41"/>
    </row>
    <row r="902" spans="1:1" x14ac:dyDescent="0.2">
      <c r="A902" s="41"/>
    </row>
    <row r="903" spans="1:1" x14ac:dyDescent="0.2">
      <c r="A903" s="41"/>
    </row>
    <row r="904" spans="1:1" x14ac:dyDescent="0.2">
      <c r="A904" s="41"/>
    </row>
    <row r="905" spans="1:1" x14ac:dyDescent="0.2">
      <c r="A905" s="41"/>
    </row>
    <row r="906" spans="1:1" x14ac:dyDescent="0.2">
      <c r="A906" s="41"/>
    </row>
    <row r="907" spans="1:1" x14ac:dyDescent="0.2">
      <c r="A907" s="41"/>
    </row>
    <row r="908" spans="1:1" x14ac:dyDescent="0.2">
      <c r="A908" s="41"/>
    </row>
    <row r="909" spans="1:1" x14ac:dyDescent="0.2">
      <c r="A909" s="41"/>
    </row>
    <row r="910" spans="1:1" x14ac:dyDescent="0.2">
      <c r="A910" s="41"/>
    </row>
    <row r="911" spans="1:1" x14ac:dyDescent="0.2">
      <c r="A911" s="41"/>
    </row>
    <row r="912" spans="1:1" x14ac:dyDescent="0.2">
      <c r="A912" s="41"/>
    </row>
    <row r="913" spans="1:1" x14ac:dyDescent="0.2">
      <c r="A913" s="41"/>
    </row>
    <row r="914" spans="1:1" x14ac:dyDescent="0.2">
      <c r="A914" s="41"/>
    </row>
    <row r="915" spans="1:1" x14ac:dyDescent="0.2">
      <c r="A915" s="41"/>
    </row>
    <row r="916" spans="1:1" x14ac:dyDescent="0.2">
      <c r="A916" s="41"/>
    </row>
    <row r="917" spans="1:1" x14ac:dyDescent="0.2">
      <c r="A917" s="41"/>
    </row>
    <row r="918" spans="1:1" x14ac:dyDescent="0.2">
      <c r="A918" s="41"/>
    </row>
    <row r="919" spans="1:1" x14ac:dyDescent="0.2">
      <c r="A919" s="41"/>
    </row>
    <row r="920" spans="1:1" x14ac:dyDescent="0.2">
      <c r="A920" s="41"/>
    </row>
    <row r="921" spans="1:1" x14ac:dyDescent="0.2">
      <c r="A921" s="41"/>
    </row>
    <row r="922" spans="1:1" x14ac:dyDescent="0.2">
      <c r="A922" s="41"/>
    </row>
    <row r="923" spans="1:1" x14ac:dyDescent="0.2">
      <c r="A923" s="41"/>
    </row>
    <row r="924" spans="1:1" x14ac:dyDescent="0.2">
      <c r="A924" s="41"/>
    </row>
    <row r="925" spans="1:1" x14ac:dyDescent="0.2">
      <c r="A925" s="41"/>
    </row>
    <row r="926" spans="1:1" x14ac:dyDescent="0.2">
      <c r="A926" s="41"/>
    </row>
    <row r="927" spans="1:1" x14ac:dyDescent="0.2">
      <c r="A927" s="41"/>
    </row>
    <row r="928" spans="1:1" x14ac:dyDescent="0.2">
      <c r="A928" s="41"/>
    </row>
    <row r="929" spans="1:1" x14ac:dyDescent="0.2">
      <c r="A929" s="41"/>
    </row>
    <row r="930" spans="1:1" x14ac:dyDescent="0.2">
      <c r="A930" s="41"/>
    </row>
    <row r="931" spans="1:1" x14ac:dyDescent="0.2">
      <c r="A931" s="41"/>
    </row>
    <row r="932" spans="1:1" x14ac:dyDescent="0.2">
      <c r="A932" s="41"/>
    </row>
    <row r="933" spans="1:1" x14ac:dyDescent="0.2">
      <c r="A933" s="41"/>
    </row>
    <row r="934" spans="1:1" x14ac:dyDescent="0.2">
      <c r="A934" s="41"/>
    </row>
    <row r="935" spans="1:1" x14ac:dyDescent="0.2">
      <c r="A935" s="41"/>
    </row>
    <row r="936" spans="1:1" x14ac:dyDescent="0.2">
      <c r="A936" s="41"/>
    </row>
    <row r="937" spans="1:1" x14ac:dyDescent="0.2">
      <c r="A937" s="41"/>
    </row>
    <row r="938" spans="1:1" x14ac:dyDescent="0.2">
      <c r="A938" s="41"/>
    </row>
    <row r="939" spans="1:1" x14ac:dyDescent="0.2">
      <c r="A939" s="41"/>
    </row>
    <row r="940" spans="1:1" x14ac:dyDescent="0.2">
      <c r="A940" s="41"/>
    </row>
    <row r="941" spans="1:1" x14ac:dyDescent="0.2">
      <c r="A941" s="41"/>
    </row>
    <row r="942" spans="1:1" x14ac:dyDescent="0.2">
      <c r="A942" s="41"/>
    </row>
    <row r="943" spans="1:1" x14ac:dyDescent="0.2">
      <c r="A943" s="41"/>
    </row>
    <row r="944" spans="1:1" x14ac:dyDescent="0.2">
      <c r="A944" s="41"/>
    </row>
    <row r="945" spans="1:1" x14ac:dyDescent="0.2">
      <c r="A945" s="41"/>
    </row>
    <row r="946" spans="1:1" x14ac:dyDescent="0.2">
      <c r="A946" s="41"/>
    </row>
    <row r="947" spans="1:1" x14ac:dyDescent="0.2">
      <c r="A947" s="41"/>
    </row>
    <row r="948" spans="1:1" x14ac:dyDescent="0.2">
      <c r="A948" s="41"/>
    </row>
    <row r="949" spans="1:1" x14ac:dyDescent="0.2">
      <c r="A949" s="41"/>
    </row>
    <row r="950" spans="1:1" x14ac:dyDescent="0.2">
      <c r="A950" s="41"/>
    </row>
    <row r="951" spans="1:1" x14ac:dyDescent="0.2">
      <c r="A951" s="41"/>
    </row>
    <row r="952" spans="1:1" x14ac:dyDescent="0.2">
      <c r="A952" s="41"/>
    </row>
    <row r="953" spans="1:1" x14ac:dyDescent="0.2">
      <c r="A953" s="41"/>
    </row>
    <row r="954" spans="1:1" x14ac:dyDescent="0.2">
      <c r="A954" s="41"/>
    </row>
    <row r="955" spans="1:1" x14ac:dyDescent="0.2">
      <c r="A955" s="41"/>
    </row>
    <row r="956" spans="1:1" x14ac:dyDescent="0.2">
      <c r="A956" s="41"/>
    </row>
    <row r="957" spans="1:1" x14ac:dyDescent="0.2">
      <c r="A957" s="41"/>
    </row>
    <row r="958" spans="1:1" x14ac:dyDescent="0.2">
      <c r="A958" s="41"/>
    </row>
    <row r="959" spans="1:1" x14ac:dyDescent="0.2">
      <c r="A959" s="41"/>
    </row>
    <row r="960" spans="1:1" x14ac:dyDescent="0.2">
      <c r="A960" s="41"/>
    </row>
    <row r="961" spans="1:1" x14ac:dyDescent="0.2">
      <c r="A961" s="41"/>
    </row>
    <row r="962" spans="1:1" x14ac:dyDescent="0.2">
      <c r="A962" s="41"/>
    </row>
    <row r="963" spans="1:1" x14ac:dyDescent="0.2">
      <c r="A963" s="41"/>
    </row>
    <row r="964" spans="1:1" x14ac:dyDescent="0.2">
      <c r="A964" s="41"/>
    </row>
    <row r="965" spans="1:1" x14ac:dyDescent="0.2">
      <c r="A965" s="41"/>
    </row>
    <row r="966" spans="1:1" x14ac:dyDescent="0.2">
      <c r="A966" s="41"/>
    </row>
    <row r="967" spans="1:1" x14ac:dyDescent="0.2">
      <c r="A967" s="41"/>
    </row>
    <row r="968" spans="1:1" x14ac:dyDescent="0.2">
      <c r="A968" s="41"/>
    </row>
    <row r="969" spans="1:1" x14ac:dyDescent="0.2">
      <c r="A969" s="41"/>
    </row>
    <row r="970" spans="1:1" x14ac:dyDescent="0.2">
      <c r="A970" s="41"/>
    </row>
    <row r="971" spans="1:1" x14ac:dyDescent="0.2">
      <c r="A971" s="41"/>
    </row>
    <row r="972" spans="1:1" x14ac:dyDescent="0.2">
      <c r="A972" s="41"/>
    </row>
    <row r="973" spans="1:1" x14ac:dyDescent="0.2">
      <c r="A973" s="41"/>
    </row>
    <row r="974" spans="1:1" x14ac:dyDescent="0.2">
      <c r="A974" s="41"/>
    </row>
    <row r="975" spans="1:1" x14ac:dyDescent="0.2">
      <c r="A975" s="41"/>
    </row>
    <row r="976" spans="1:1" x14ac:dyDescent="0.2">
      <c r="A976" s="41"/>
    </row>
    <row r="977" spans="1:1" x14ac:dyDescent="0.2">
      <c r="A977" s="41"/>
    </row>
    <row r="978" spans="1:1" x14ac:dyDescent="0.2">
      <c r="A978" s="41"/>
    </row>
    <row r="979" spans="1:1" x14ac:dyDescent="0.2">
      <c r="A979" s="41"/>
    </row>
    <row r="980" spans="1:1" x14ac:dyDescent="0.2">
      <c r="A980" s="41"/>
    </row>
    <row r="981" spans="1:1" x14ac:dyDescent="0.2">
      <c r="A981" s="41"/>
    </row>
    <row r="982" spans="1:1" x14ac:dyDescent="0.2">
      <c r="A982" s="41"/>
    </row>
    <row r="983" spans="1:1" x14ac:dyDescent="0.2">
      <c r="A983" s="41"/>
    </row>
    <row r="984" spans="1:1" x14ac:dyDescent="0.2">
      <c r="A984" s="41"/>
    </row>
    <row r="985" spans="1:1" x14ac:dyDescent="0.2">
      <c r="A985" s="41"/>
    </row>
    <row r="986" spans="1:1" x14ac:dyDescent="0.2">
      <c r="A986" s="41"/>
    </row>
    <row r="987" spans="1:1" x14ac:dyDescent="0.2">
      <c r="A987" s="41"/>
    </row>
    <row r="988" spans="1:1" x14ac:dyDescent="0.2">
      <c r="A988" s="41"/>
    </row>
    <row r="989" spans="1:1" x14ac:dyDescent="0.2">
      <c r="A989" s="41"/>
    </row>
    <row r="990" spans="1:1" x14ac:dyDescent="0.2">
      <c r="A990" s="41"/>
    </row>
    <row r="991" spans="1:1" x14ac:dyDescent="0.2">
      <c r="A991" s="41"/>
    </row>
    <row r="992" spans="1:1" x14ac:dyDescent="0.2">
      <c r="A992" s="41"/>
    </row>
    <row r="993" spans="1:1" x14ac:dyDescent="0.2">
      <c r="A993" s="41"/>
    </row>
    <row r="994" spans="1:1" x14ac:dyDescent="0.2">
      <c r="A994" s="41"/>
    </row>
    <row r="995" spans="1:1" x14ac:dyDescent="0.2">
      <c r="A995" s="41"/>
    </row>
    <row r="996" spans="1:1" x14ac:dyDescent="0.2">
      <c r="A996" s="41"/>
    </row>
    <row r="997" spans="1:1" x14ac:dyDescent="0.2">
      <c r="A997" s="41"/>
    </row>
    <row r="998" spans="1:1" x14ac:dyDescent="0.2">
      <c r="A998" s="41"/>
    </row>
    <row r="999" spans="1:1" x14ac:dyDescent="0.2">
      <c r="A999" s="41"/>
    </row>
    <row r="1000" spans="1:1" x14ac:dyDescent="0.2">
      <c r="A1000" s="41"/>
    </row>
    <row r="1001" spans="1:1" x14ac:dyDescent="0.2">
      <c r="A1001" s="41"/>
    </row>
    <row r="1002" spans="1:1" x14ac:dyDescent="0.2">
      <c r="A1002" s="41"/>
    </row>
    <row r="1003" spans="1:1" x14ac:dyDescent="0.2">
      <c r="A1003" s="41"/>
    </row>
    <row r="1004" spans="1:1" x14ac:dyDescent="0.2">
      <c r="A1004" s="41"/>
    </row>
    <row r="1005" spans="1:1" x14ac:dyDescent="0.2">
      <c r="A1005" s="41"/>
    </row>
    <row r="1006" spans="1:1" x14ac:dyDescent="0.2">
      <c r="A1006" s="41"/>
    </row>
    <row r="1007" spans="1:1" x14ac:dyDescent="0.2">
      <c r="A1007" s="41"/>
    </row>
    <row r="1008" spans="1:1" x14ac:dyDescent="0.2">
      <c r="A1008" s="41"/>
    </row>
    <row r="1009" spans="1:1" x14ac:dyDescent="0.2">
      <c r="A1009" s="41"/>
    </row>
    <row r="1010" spans="1:1" x14ac:dyDescent="0.2">
      <c r="A1010" s="41"/>
    </row>
    <row r="1011" spans="1:1" x14ac:dyDescent="0.2">
      <c r="A1011" s="41"/>
    </row>
    <row r="1012" spans="1:1" x14ac:dyDescent="0.2">
      <c r="A1012" s="41"/>
    </row>
    <row r="1013" spans="1:1" x14ac:dyDescent="0.2">
      <c r="A1013" s="41"/>
    </row>
    <row r="1014" spans="1:1" x14ac:dyDescent="0.2">
      <c r="A1014" s="41"/>
    </row>
    <row r="1015" spans="1:1" x14ac:dyDescent="0.2">
      <c r="A1015" s="41"/>
    </row>
    <row r="1016" spans="1:1" x14ac:dyDescent="0.2">
      <c r="A1016" s="41"/>
    </row>
    <row r="1017" spans="1:1" x14ac:dyDescent="0.2">
      <c r="A1017" s="41"/>
    </row>
    <row r="1018" spans="1:1" x14ac:dyDescent="0.2">
      <c r="A1018" s="41"/>
    </row>
    <row r="1019" spans="1:1" x14ac:dyDescent="0.2">
      <c r="A1019" s="41"/>
    </row>
    <row r="1020" spans="1:1" x14ac:dyDescent="0.2">
      <c r="A1020" s="41"/>
    </row>
    <row r="1021" spans="1:1" x14ac:dyDescent="0.2">
      <c r="A1021" s="41"/>
    </row>
    <row r="1022" spans="1:1" x14ac:dyDescent="0.2">
      <c r="A1022" s="41"/>
    </row>
    <row r="1023" spans="1:1" x14ac:dyDescent="0.2">
      <c r="A1023" s="41"/>
    </row>
    <row r="1024" spans="1:1" x14ac:dyDescent="0.2">
      <c r="A1024" s="41"/>
    </row>
    <row r="1025" spans="1:1" x14ac:dyDescent="0.2">
      <c r="A1025" s="41"/>
    </row>
    <row r="1026" spans="1:1" x14ac:dyDescent="0.2">
      <c r="A1026" s="41"/>
    </row>
    <row r="1027" spans="1:1" x14ac:dyDescent="0.2">
      <c r="A1027" s="41"/>
    </row>
    <row r="1028" spans="1:1" x14ac:dyDescent="0.2">
      <c r="A1028" s="41"/>
    </row>
    <row r="1029" spans="1:1" x14ac:dyDescent="0.2">
      <c r="A1029" s="41"/>
    </row>
    <row r="1030" spans="1:1" x14ac:dyDescent="0.2">
      <c r="A1030" s="41"/>
    </row>
    <row r="1031" spans="1:1" x14ac:dyDescent="0.2">
      <c r="A1031" s="41"/>
    </row>
    <row r="1032" spans="1:1" x14ac:dyDescent="0.2">
      <c r="A1032" s="41"/>
    </row>
    <row r="1033" spans="1:1" x14ac:dyDescent="0.2">
      <c r="A1033" s="41"/>
    </row>
    <row r="1034" spans="1:1" x14ac:dyDescent="0.2">
      <c r="A1034" s="41"/>
    </row>
    <row r="1035" spans="1:1" x14ac:dyDescent="0.2">
      <c r="A1035" s="41"/>
    </row>
    <row r="1036" spans="1:1" x14ac:dyDescent="0.2">
      <c r="A1036" s="41"/>
    </row>
    <row r="1037" spans="1:1" x14ac:dyDescent="0.2">
      <c r="A1037" s="41"/>
    </row>
    <row r="1038" spans="1:1" x14ac:dyDescent="0.2">
      <c r="A1038" s="41"/>
    </row>
    <row r="1039" spans="1:1" x14ac:dyDescent="0.2">
      <c r="A1039" s="41"/>
    </row>
    <row r="1040" spans="1:1" x14ac:dyDescent="0.2">
      <c r="A1040" s="41"/>
    </row>
    <row r="1041" spans="1:1" x14ac:dyDescent="0.2">
      <c r="A1041" s="41"/>
    </row>
    <row r="1042" spans="1:1" x14ac:dyDescent="0.2">
      <c r="A1042" s="41"/>
    </row>
    <row r="1043" spans="1:1" x14ac:dyDescent="0.2">
      <c r="A1043" s="41"/>
    </row>
    <row r="1044" spans="1:1" x14ac:dyDescent="0.2">
      <c r="A1044" s="41"/>
    </row>
    <row r="1045" spans="1:1" x14ac:dyDescent="0.2">
      <c r="A1045" s="41"/>
    </row>
    <row r="1046" spans="1:1" x14ac:dyDescent="0.2">
      <c r="A1046" s="41"/>
    </row>
    <row r="1047" spans="1:1" x14ac:dyDescent="0.2">
      <c r="A1047" s="41"/>
    </row>
    <row r="1048" spans="1:1" x14ac:dyDescent="0.2">
      <c r="A1048" s="41"/>
    </row>
    <row r="1049" spans="1:1" x14ac:dyDescent="0.2">
      <c r="A1049" s="41"/>
    </row>
    <row r="1050" spans="1:1" x14ac:dyDescent="0.2">
      <c r="A1050" s="41"/>
    </row>
    <row r="1051" spans="1:1" x14ac:dyDescent="0.2">
      <c r="A1051" s="41"/>
    </row>
    <row r="1052" spans="1:1" x14ac:dyDescent="0.2">
      <c r="A1052" s="41"/>
    </row>
    <row r="1053" spans="1:1" x14ac:dyDescent="0.2">
      <c r="A1053" s="41"/>
    </row>
    <row r="1054" spans="1:1" x14ac:dyDescent="0.2">
      <c r="A1054" s="41"/>
    </row>
    <row r="1055" spans="1:1" x14ac:dyDescent="0.2">
      <c r="A1055" s="41"/>
    </row>
    <row r="1056" spans="1:1" x14ac:dyDescent="0.2">
      <c r="A1056" s="41"/>
    </row>
    <row r="1057" spans="1:1" x14ac:dyDescent="0.2">
      <c r="A1057" s="41"/>
    </row>
    <row r="1058" spans="1:1" x14ac:dyDescent="0.2">
      <c r="A1058" s="41"/>
    </row>
    <row r="1059" spans="1:1" x14ac:dyDescent="0.2">
      <c r="A1059" s="41"/>
    </row>
    <row r="1060" spans="1:1" x14ac:dyDescent="0.2">
      <c r="A1060" s="41"/>
    </row>
    <row r="1061" spans="1:1" x14ac:dyDescent="0.2">
      <c r="A1061" s="41"/>
    </row>
    <row r="1062" spans="1:1" x14ac:dyDescent="0.2">
      <c r="A1062" s="41"/>
    </row>
    <row r="1063" spans="1:1" x14ac:dyDescent="0.2">
      <c r="A1063" s="41"/>
    </row>
    <row r="1064" spans="1:1" x14ac:dyDescent="0.2">
      <c r="A1064" s="41"/>
    </row>
    <row r="1065" spans="1:1" x14ac:dyDescent="0.2">
      <c r="A1065" s="41"/>
    </row>
    <row r="1066" spans="1:1" x14ac:dyDescent="0.2">
      <c r="A1066" s="41"/>
    </row>
    <row r="1067" spans="1:1" x14ac:dyDescent="0.2">
      <c r="A1067" s="41"/>
    </row>
    <row r="1068" spans="1:1" x14ac:dyDescent="0.2">
      <c r="A1068" s="41"/>
    </row>
    <row r="1069" spans="1:1" x14ac:dyDescent="0.2">
      <c r="A1069" s="41"/>
    </row>
    <row r="1070" spans="1:1" x14ac:dyDescent="0.2">
      <c r="A1070" s="41"/>
    </row>
    <row r="1071" spans="1:1" x14ac:dyDescent="0.2">
      <c r="A1071" s="41"/>
    </row>
    <row r="1072" spans="1:1" x14ac:dyDescent="0.2">
      <c r="A1072" s="41"/>
    </row>
    <row r="1073" spans="1:1" x14ac:dyDescent="0.2">
      <c r="A1073" s="41"/>
    </row>
    <row r="1074" spans="1:1" x14ac:dyDescent="0.2">
      <c r="A1074" s="41"/>
    </row>
    <row r="1075" spans="1:1" x14ac:dyDescent="0.2">
      <c r="A1075" s="41"/>
    </row>
    <row r="1076" spans="1:1" x14ac:dyDescent="0.2">
      <c r="A1076" s="41"/>
    </row>
    <row r="1077" spans="1:1" x14ac:dyDescent="0.2">
      <c r="A1077" s="41"/>
    </row>
    <row r="1078" spans="1:1" x14ac:dyDescent="0.2">
      <c r="A1078" s="41"/>
    </row>
    <row r="1079" spans="1:1" x14ac:dyDescent="0.2">
      <c r="A1079" s="41"/>
    </row>
    <row r="1080" spans="1:1" x14ac:dyDescent="0.2">
      <c r="A1080" s="41"/>
    </row>
    <row r="1081" spans="1:1" x14ac:dyDescent="0.2">
      <c r="A1081" s="41"/>
    </row>
    <row r="1082" spans="1:1" x14ac:dyDescent="0.2">
      <c r="A1082" s="41"/>
    </row>
    <row r="1083" spans="1:1" x14ac:dyDescent="0.2">
      <c r="A1083" s="41"/>
    </row>
    <row r="1084" spans="1:1" x14ac:dyDescent="0.2">
      <c r="A1084" s="41"/>
    </row>
    <row r="1085" spans="1:1" x14ac:dyDescent="0.2">
      <c r="A1085" s="41"/>
    </row>
    <row r="1086" spans="1:1" x14ac:dyDescent="0.2">
      <c r="A1086" s="41"/>
    </row>
    <row r="1087" spans="1:1" x14ac:dyDescent="0.2">
      <c r="A1087" s="41"/>
    </row>
    <row r="1088" spans="1:1" x14ac:dyDescent="0.2">
      <c r="A1088" s="41"/>
    </row>
    <row r="1089" spans="1:1" x14ac:dyDescent="0.2">
      <c r="A1089" s="41"/>
    </row>
    <row r="1090" spans="1:1" x14ac:dyDescent="0.2">
      <c r="A1090" s="41"/>
    </row>
    <row r="1091" spans="1:1" x14ac:dyDescent="0.2">
      <c r="A1091" s="41"/>
    </row>
    <row r="1092" spans="1:1" x14ac:dyDescent="0.2">
      <c r="A1092" s="41"/>
    </row>
    <row r="1093" spans="1:1" x14ac:dyDescent="0.2">
      <c r="A1093" s="41"/>
    </row>
    <row r="1094" spans="1:1" x14ac:dyDescent="0.2">
      <c r="A1094" s="41"/>
    </row>
    <row r="1095" spans="1:1" x14ac:dyDescent="0.2">
      <c r="A1095" s="41"/>
    </row>
    <row r="1096" spans="1:1" x14ac:dyDescent="0.2">
      <c r="A1096" s="41"/>
    </row>
    <row r="1097" spans="1:1" x14ac:dyDescent="0.2">
      <c r="A1097" s="41"/>
    </row>
    <row r="1098" spans="1:1" x14ac:dyDescent="0.2">
      <c r="A1098" s="41"/>
    </row>
    <row r="1099" spans="1:1" x14ac:dyDescent="0.2">
      <c r="A1099" s="41"/>
    </row>
    <row r="1100" spans="1:1" x14ac:dyDescent="0.2">
      <c r="A1100" s="41"/>
    </row>
    <row r="1101" spans="1:1" x14ac:dyDescent="0.2">
      <c r="A1101" s="41"/>
    </row>
    <row r="1102" spans="1:1" x14ac:dyDescent="0.2">
      <c r="A1102" s="41"/>
    </row>
    <row r="1103" spans="1:1" x14ac:dyDescent="0.2">
      <c r="A1103" s="41"/>
    </row>
    <row r="1104" spans="1:1" x14ac:dyDescent="0.2">
      <c r="A1104" s="41"/>
    </row>
    <row r="1105" spans="1:1" x14ac:dyDescent="0.2">
      <c r="A1105" s="41"/>
    </row>
    <row r="1106" spans="1:1" x14ac:dyDescent="0.2">
      <c r="A1106" s="41"/>
    </row>
    <row r="1107" spans="1:1" x14ac:dyDescent="0.2">
      <c r="A1107" s="41"/>
    </row>
    <row r="1108" spans="1:1" x14ac:dyDescent="0.2">
      <c r="A1108" s="41"/>
    </row>
    <row r="1109" spans="1:1" x14ac:dyDescent="0.2">
      <c r="A1109" s="41"/>
    </row>
    <row r="1110" spans="1:1" x14ac:dyDescent="0.2">
      <c r="A1110" s="41"/>
    </row>
    <row r="1111" spans="1:1" x14ac:dyDescent="0.2">
      <c r="A1111" s="41"/>
    </row>
    <row r="1112" spans="1:1" x14ac:dyDescent="0.2">
      <c r="A1112" s="41"/>
    </row>
    <row r="1113" spans="1:1" x14ac:dyDescent="0.2">
      <c r="A1113" s="41"/>
    </row>
    <row r="1114" spans="1:1" x14ac:dyDescent="0.2">
      <c r="A1114" s="41"/>
    </row>
    <row r="1115" spans="1:1" x14ac:dyDescent="0.2">
      <c r="A1115" s="41"/>
    </row>
    <row r="1116" spans="1:1" x14ac:dyDescent="0.2">
      <c r="A1116" s="41"/>
    </row>
    <row r="1117" spans="1:1" x14ac:dyDescent="0.2">
      <c r="A1117" s="41"/>
    </row>
    <row r="1118" spans="1:1" x14ac:dyDescent="0.2">
      <c r="A1118" s="41"/>
    </row>
    <row r="1119" spans="1:1" x14ac:dyDescent="0.2">
      <c r="A1119" s="41"/>
    </row>
    <row r="1120" spans="1:1" x14ac:dyDescent="0.2">
      <c r="A1120" s="41"/>
    </row>
    <row r="1121" spans="1:1" x14ac:dyDescent="0.2">
      <c r="A1121" s="41"/>
    </row>
    <row r="1122" spans="1:1" x14ac:dyDescent="0.2">
      <c r="A1122" s="41"/>
    </row>
    <row r="1123" spans="1:1" x14ac:dyDescent="0.2">
      <c r="A1123" s="41"/>
    </row>
    <row r="1124" spans="1:1" x14ac:dyDescent="0.2">
      <c r="A1124" s="41"/>
    </row>
    <row r="1125" spans="1:1" x14ac:dyDescent="0.2">
      <c r="A1125" s="41"/>
    </row>
    <row r="1126" spans="1:1" x14ac:dyDescent="0.2">
      <c r="A1126" s="41"/>
    </row>
    <row r="1127" spans="1:1" x14ac:dyDescent="0.2">
      <c r="A1127" s="41"/>
    </row>
    <row r="1128" spans="1:1" x14ac:dyDescent="0.2">
      <c r="A1128" s="41"/>
    </row>
    <row r="1129" spans="1:1" x14ac:dyDescent="0.2">
      <c r="A1129" s="41"/>
    </row>
    <row r="1130" spans="1:1" x14ac:dyDescent="0.2">
      <c r="A1130" s="41"/>
    </row>
    <row r="1131" spans="1:1" x14ac:dyDescent="0.2">
      <c r="A1131" s="41"/>
    </row>
    <row r="1132" spans="1:1" x14ac:dyDescent="0.2">
      <c r="A1132" s="41"/>
    </row>
    <row r="1133" spans="1:1" x14ac:dyDescent="0.2">
      <c r="A1133" s="41"/>
    </row>
    <row r="1134" spans="1:1" x14ac:dyDescent="0.2">
      <c r="A1134" s="41"/>
    </row>
    <row r="1135" spans="1:1" x14ac:dyDescent="0.2">
      <c r="A1135" s="41"/>
    </row>
    <row r="1136" spans="1:1" x14ac:dyDescent="0.2">
      <c r="A1136" s="41"/>
    </row>
    <row r="1137" spans="1:1" x14ac:dyDescent="0.2">
      <c r="A1137" s="41"/>
    </row>
    <row r="1138" spans="1:1" x14ac:dyDescent="0.2">
      <c r="A1138" s="41"/>
    </row>
    <row r="1139" spans="1:1" x14ac:dyDescent="0.2">
      <c r="A1139" s="41"/>
    </row>
    <row r="1140" spans="1:1" x14ac:dyDescent="0.2">
      <c r="A1140" s="41"/>
    </row>
    <row r="1141" spans="1:1" x14ac:dyDescent="0.2">
      <c r="A1141" s="41"/>
    </row>
    <row r="1142" spans="1:1" x14ac:dyDescent="0.2">
      <c r="A1142" s="41"/>
    </row>
    <row r="1143" spans="1:1" x14ac:dyDescent="0.2">
      <c r="A1143" s="41"/>
    </row>
    <row r="1144" spans="1:1" x14ac:dyDescent="0.2">
      <c r="A1144" s="41"/>
    </row>
    <row r="1145" spans="1:1" x14ac:dyDescent="0.2">
      <c r="A1145" s="41"/>
    </row>
    <row r="1146" spans="1:1" x14ac:dyDescent="0.2">
      <c r="A1146" s="41"/>
    </row>
    <row r="1147" spans="1:1" x14ac:dyDescent="0.2">
      <c r="A1147" s="41"/>
    </row>
    <row r="1148" spans="1:1" x14ac:dyDescent="0.2">
      <c r="A1148" s="41"/>
    </row>
    <row r="1149" spans="1:1" x14ac:dyDescent="0.2">
      <c r="A1149" s="41"/>
    </row>
    <row r="1150" spans="1:1" x14ac:dyDescent="0.2">
      <c r="A1150" s="41"/>
    </row>
    <row r="1151" spans="1:1" x14ac:dyDescent="0.2">
      <c r="A1151" s="41"/>
    </row>
    <row r="1152" spans="1:1" x14ac:dyDescent="0.2">
      <c r="A1152" s="41"/>
    </row>
    <row r="1153" spans="1:1" x14ac:dyDescent="0.2">
      <c r="A1153" s="41"/>
    </row>
    <row r="1154" spans="1:1" x14ac:dyDescent="0.2">
      <c r="A1154" s="41"/>
    </row>
    <row r="1155" spans="1:1" x14ac:dyDescent="0.2">
      <c r="A1155" s="41"/>
    </row>
    <row r="1156" spans="1:1" x14ac:dyDescent="0.2">
      <c r="A1156" s="41"/>
    </row>
    <row r="1157" spans="1:1" x14ac:dyDescent="0.2">
      <c r="A1157" s="41"/>
    </row>
    <row r="1158" spans="1:1" x14ac:dyDescent="0.2">
      <c r="A1158" s="41"/>
    </row>
    <row r="1159" spans="1:1" x14ac:dyDescent="0.2">
      <c r="A1159" s="41"/>
    </row>
    <row r="1160" spans="1:1" x14ac:dyDescent="0.2">
      <c r="A1160" s="41"/>
    </row>
    <row r="1161" spans="1:1" x14ac:dyDescent="0.2">
      <c r="A1161" s="41"/>
    </row>
    <row r="1162" spans="1:1" x14ac:dyDescent="0.2">
      <c r="A1162" s="41"/>
    </row>
    <row r="1163" spans="1:1" x14ac:dyDescent="0.2">
      <c r="A1163" s="41"/>
    </row>
    <row r="1164" spans="1:1" x14ac:dyDescent="0.2">
      <c r="A1164" s="41"/>
    </row>
    <row r="1165" spans="1:1" x14ac:dyDescent="0.2">
      <c r="A1165" s="41"/>
    </row>
    <row r="1166" spans="1:1" x14ac:dyDescent="0.2">
      <c r="A1166" s="41"/>
    </row>
    <row r="1167" spans="1:1" x14ac:dyDescent="0.2">
      <c r="A1167" s="41"/>
    </row>
    <row r="1168" spans="1:1" x14ac:dyDescent="0.2">
      <c r="A1168" s="41"/>
    </row>
    <row r="1169" spans="1:1" x14ac:dyDescent="0.2">
      <c r="A1169" s="41"/>
    </row>
    <row r="1170" spans="1:1" x14ac:dyDescent="0.2">
      <c r="A1170" s="41"/>
    </row>
    <row r="1171" spans="1:1" x14ac:dyDescent="0.2">
      <c r="A1171" s="41"/>
    </row>
    <row r="1172" spans="1:1" x14ac:dyDescent="0.2">
      <c r="A1172" s="41"/>
    </row>
    <row r="1173" spans="1:1" x14ac:dyDescent="0.2">
      <c r="A1173" s="41"/>
    </row>
    <row r="1174" spans="1:1" x14ac:dyDescent="0.2">
      <c r="A1174" s="41"/>
    </row>
    <row r="1175" spans="1:1" x14ac:dyDescent="0.2">
      <c r="A1175" s="41"/>
    </row>
    <row r="1176" spans="1:1" x14ac:dyDescent="0.2">
      <c r="A1176" s="41"/>
    </row>
    <row r="1177" spans="1:1" x14ac:dyDescent="0.2">
      <c r="A1177" s="41"/>
    </row>
    <row r="1178" spans="1:1" x14ac:dyDescent="0.2">
      <c r="A1178" s="41"/>
    </row>
    <row r="1179" spans="1:1" x14ac:dyDescent="0.2">
      <c r="A1179" s="41"/>
    </row>
    <row r="1180" spans="1:1" x14ac:dyDescent="0.2">
      <c r="A1180" s="41"/>
    </row>
    <row r="1181" spans="1:1" x14ac:dyDescent="0.2">
      <c r="A1181" s="41"/>
    </row>
    <row r="1182" spans="1:1" x14ac:dyDescent="0.2">
      <c r="A1182" s="41"/>
    </row>
    <row r="1183" spans="1:1" x14ac:dyDescent="0.2">
      <c r="A1183" s="41"/>
    </row>
    <row r="1184" spans="1:1" x14ac:dyDescent="0.2">
      <c r="A1184" s="41"/>
    </row>
    <row r="1185" spans="1:1" x14ac:dyDescent="0.2">
      <c r="A1185" s="41"/>
    </row>
    <row r="1186" spans="1:1" x14ac:dyDescent="0.2">
      <c r="A1186" s="41"/>
    </row>
    <row r="1187" spans="1:1" x14ac:dyDescent="0.2">
      <c r="A1187" s="41"/>
    </row>
    <row r="1188" spans="1:1" x14ac:dyDescent="0.2">
      <c r="A1188" s="41"/>
    </row>
    <row r="1189" spans="1:1" x14ac:dyDescent="0.2">
      <c r="A1189" s="41"/>
    </row>
    <row r="1190" spans="1:1" x14ac:dyDescent="0.2">
      <c r="A1190" s="41"/>
    </row>
    <row r="1191" spans="1:1" x14ac:dyDescent="0.2">
      <c r="A1191" s="41"/>
    </row>
    <row r="1192" spans="1:1" x14ac:dyDescent="0.2">
      <c r="A1192" s="41"/>
    </row>
    <row r="1193" spans="1:1" x14ac:dyDescent="0.2">
      <c r="A1193" s="41"/>
    </row>
    <row r="1194" spans="1:1" x14ac:dyDescent="0.2">
      <c r="A1194" s="41"/>
    </row>
    <row r="1195" spans="1:1" x14ac:dyDescent="0.2">
      <c r="A1195" s="41"/>
    </row>
    <row r="1196" spans="1:1" x14ac:dyDescent="0.2">
      <c r="A1196" s="41"/>
    </row>
    <row r="1197" spans="1:1" x14ac:dyDescent="0.2">
      <c r="A1197" s="41"/>
    </row>
    <row r="1198" spans="1:1" x14ac:dyDescent="0.2">
      <c r="A1198" s="41"/>
    </row>
    <row r="1199" spans="1:1" x14ac:dyDescent="0.2">
      <c r="A1199" s="41"/>
    </row>
    <row r="1200" spans="1:1" x14ac:dyDescent="0.2">
      <c r="A1200" s="41"/>
    </row>
    <row r="1201" spans="1:1" x14ac:dyDescent="0.2">
      <c r="A1201" s="41"/>
    </row>
    <row r="1202" spans="1:1" x14ac:dyDescent="0.2">
      <c r="A1202" s="41"/>
    </row>
    <row r="1203" spans="1:1" x14ac:dyDescent="0.2">
      <c r="A1203" s="41"/>
    </row>
    <row r="1204" spans="1:1" x14ac:dyDescent="0.2">
      <c r="A1204" s="41"/>
    </row>
    <row r="1205" spans="1:1" x14ac:dyDescent="0.2">
      <c r="A1205" s="41"/>
    </row>
    <row r="1206" spans="1:1" x14ac:dyDescent="0.2">
      <c r="A1206" s="41"/>
    </row>
    <row r="1207" spans="1:1" x14ac:dyDescent="0.2">
      <c r="A1207" s="41"/>
    </row>
    <row r="1208" spans="1:1" x14ac:dyDescent="0.2">
      <c r="A1208" s="41"/>
    </row>
    <row r="1209" spans="1:1" x14ac:dyDescent="0.2">
      <c r="A1209" s="41"/>
    </row>
    <row r="1210" spans="1:1" x14ac:dyDescent="0.2">
      <c r="A1210" s="41"/>
    </row>
    <row r="1211" spans="1:1" x14ac:dyDescent="0.2">
      <c r="A1211" s="41"/>
    </row>
    <row r="1212" spans="1:1" x14ac:dyDescent="0.2">
      <c r="A1212" s="41"/>
    </row>
    <row r="1213" spans="1:1" x14ac:dyDescent="0.2">
      <c r="A1213" s="41"/>
    </row>
    <row r="1214" spans="1:1" x14ac:dyDescent="0.2">
      <c r="A1214" s="41"/>
    </row>
    <row r="1215" spans="1:1" x14ac:dyDescent="0.2">
      <c r="A1215" s="41"/>
    </row>
    <row r="1216" spans="1:1" x14ac:dyDescent="0.2">
      <c r="A1216" s="41"/>
    </row>
    <row r="1217" spans="1:1" x14ac:dyDescent="0.2">
      <c r="A1217" s="41"/>
    </row>
    <row r="1218" spans="1:1" x14ac:dyDescent="0.2">
      <c r="A1218" s="41"/>
    </row>
    <row r="1219" spans="1:1" x14ac:dyDescent="0.2">
      <c r="A1219" s="41"/>
    </row>
    <row r="1220" spans="1:1" x14ac:dyDescent="0.2">
      <c r="A1220" s="41"/>
    </row>
    <row r="1221" spans="1:1" x14ac:dyDescent="0.2">
      <c r="A1221" s="41"/>
    </row>
    <row r="1222" spans="1:1" x14ac:dyDescent="0.2">
      <c r="A1222" s="41"/>
    </row>
    <row r="1223" spans="1:1" x14ac:dyDescent="0.2">
      <c r="A1223" s="41"/>
    </row>
    <row r="1224" spans="1:1" x14ac:dyDescent="0.2">
      <c r="A1224" s="41"/>
    </row>
    <row r="1225" spans="1:1" x14ac:dyDescent="0.2">
      <c r="A1225" s="41"/>
    </row>
    <row r="1226" spans="1:1" x14ac:dyDescent="0.2">
      <c r="A1226" s="41"/>
    </row>
    <row r="1227" spans="1:1" x14ac:dyDescent="0.2">
      <c r="A1227" s="41"/>
    </row>
    <row r="1228" spans="1:1" x14ac:dyDescent="0.2">
      <c r="A1228" s="41"/>
    </row>
    <row r="1229" spans="1:1" x14ac:dyDescent="0.2">
      <c r="A1229" s="41"/>
    </row>
    <row r="1230" spans="1:1" x14ac:dyDescent="0.2">
      <c r="A1230" s="41"/>
    </row>
    <row r="1231" spans="1:1" x14ac:dyDescent="0.2">
      <c r="A1231" s="41"/>
    </row>
    <row r="1232" spans="1:1" x14ac:dyDescent="0.2">
      <c r="A1232" s="41"/>
    </row>
    <row r="1233" spans="1:1" x14ac:dyDescent="0.2">
      <c r="A1233" s="41"/>
    </row>
    <row r="1234" spans="1:1" x14ac:dyDescent="0.2">
      <c r="A1234" s="41"/>
    </row>
    <row r="1235" spans="1:1" x14ac:dyDescent="0.2">
      <c r="A1235" s="41"/>
    </row>
    <row r="1236" spans="1:1" x14ac:dyDescent="0.2">
      <c r="A1236" s="41"/>
    </row>
    <row r="1237" spans="1:1" x14ac:dyDescent="0.2">
      <c r="A1237" s="41"/>
    </row>
    <row r="1238" spans="1:1" x14ac:dyDescent="0.2">
      <c r="A1238" s="41"/>
    </row>
    <row r="1239" spans="1:1" x14ac:dyDescent="0.2">
      <c r="A1239" s="41"/>
    </row>
    <row r="1240" spans="1:1" x14ac:dyDescent="0.2">
      <c r="A1240" s="41"/>
    </row>
    <row r="1241" spans="1:1" x14ac:dyDescent="0.2">
      <c r="A1241" s="41"/>
    </row>
    <row r="1242" spans="1:1" x14ac:dyDescent="0.2">
      <c r="A1242" s="41"/>
    </row>
    <row r="1243" spans="1:1" x14ac:dyDescent="0.2">
      <c r="A1243" s="41"/>
    </row>
    <row r="1244" spans="1:1" x14ac:dyDescent="0.2">
      <c r="A1244" s="41"/>
    </row>
    <row r="1245" spans="1:1" x14ac:dyDescent="0.2">
      <c r="A1245" s="41"/>
    </row>
    <row r="1246" spans="1:1" x14ac:dyDescent="0.2">
      <c r="A1246" s="41"/>
    </row>
    <row r="1247" spans="1:1" x14ac:dyDescent="0.2">
      <c r="A1247" s="41"/>
    </row>
    <row r="1248" spans="1:1" x14ac:dyDescent="0.2">
      <c r="A1248" s="41"/>
    </row>
    <row r="1249" spans="1:1" x14ac:dyDescent="0.2">
      <c r="A1249" s="41"/>
    </row>
    <row r="1250" spans="1:1" x14ac:dyDescent="0.2">
      <c r="A1250" s="41"/>
    </row>
    <row r="1251" spans="1:1" x14ac:dyDescent="0.2">
      <c r="A1251" s="41"/>
    </row>
    <row r="1252" spans="1:1" x14ac:dyDescent="0.2">
      <c r="A1252" s="41"/>
    </row>
    <row r="1253" spans="1:1" x14ac:dyDescent="0.2">
      <c r="A1253" s="41"/>
    </row>
    <row r="1254" spans="1:1" x14ac:dyDescent="0.2">
      <c r="A1254" s="41"/>
    </row>
    <row r="1255" spans="1:1" x14ac:dyDescent="0.2">
      <c r="A1255" s="41"/>
    </row>
    <row r="1256" spans="1:1" x14ac:dyDescent="0.2">
      <c r="A1256" s="41"/>
    </row>
    <row r="1257" spans="1:1" x14ac:dyDescent="0.2">
      <c r="A1257" s="41"/>
    </row>
    <row r="1258" spans="1:1" x14ac:dyDescent="0.2">
      <c r="A1258" s="41"/>
    </row>
    <row r="1259" spans="1:1" x14ac:dyDescent="0.2">
      <c r="A1259" s="41"/>
    </row>
    <row r="1260" spans="1:1" x14ac:dyDescent="0.2">
      <c r="A1260" s="41"/>
    </row>
    <row r="1261" spans="1:1" x14ac:dyDescent="0.2">
      <c r="A1261" s="41"/>
    </row>
    <row r="1262" spans="1:1" x14ac:dyDescent="0.2">
      <c r="A1262" s="41"/>
    </row>
    <row r="1263" spans="1:1" x14ac:dyDescent="0.2">
      <c r="A1263" s="41"/>
    </row>
    <row r="1264" spans="1:1" x14ac:dyDescent="0.2">
      <c r="A1264" s="41"/>
    </row>
    <row r="1265" spans="1:1" x14ac:dyDescent="0.2">
      <c r="A1265" s="41"/>
    </row>
    <row r="1266" spans="1:1" x14ac:dyDescent="0.2">
      <c r="A1266" s="41"/>
    </row>
    <row r="1267" spans="1:1" x14ac:dyDescent="0.2">
      <c r="A1267" s="41"/>
    </row>
    <row r="1268" spans="1:1" x14ac:dyDescent="0.2">
      <c r="A1268" s="41"/>
    </row>
    <row r="1269" spans="1:1" x14ac:dyDescent="0.2">
      <c r="A1269" s="41"/>
    </row>
    <row r="1270" spans="1:1" x14ac:dyDescent="0.2">
      <c r="A1270" s="41"/>
    </row>
    <row r="1271" spans="1:1" x14ac:dyDescent="0.2">
      <c r="A1271" s="41"/>
    </row>
    <row r="1272" spans="1:1" x14ac:dyDescent="0.2">
      <c r="A1272" s="41"/>
    </row>
    <row r="1273" spans="1:1" x14ac:dyDescent="0.2">
      <c r="A1273" s="41"/>
    </row>
    <row r="1274" spans="1:1" x14ac:dyDescent="0.2">
      <c r="A1274" s="41"/>
    </row>
    <row r="1275" spans="1:1" x14ac:dyDescent="0.2">
      <c r="A1275" s="41"/>
    </row>
    <row r="1276" spans="1:1" x14ac:dyDescent="0.2">
      <c r="A1276" s="41"/>
    </row>
    <row r="1277" spans="1:1" x14ac:dyDescent="0.2">
      <c r="A1277" s="41"/>
    </row>
    <row r="1278" spans="1:1" x14ac:dyDescent="0.2">
      <c r="A1278" s="41"/>
    </row>
    <row r="1279" spans="1:1" x14ac:dyDescent="0.2">
      <c r="A1279" s="41"/>
    </row>
    <row r="1280" spans="1:1" x14ac:dyDescent="0.2">
      <c r="A1280" s="41"/>
    </row>
    <row r="1281" spans="1:1" x14ac:dyDescent="0.2">
      <c r="A1281" s="41"/>
    </row>
    <row r="1282" spans="1:1" x14ac:dyDescent="0.2">
      <c r="A1282" s="41"/>
    </row>
    <row r="1283" spans="1:1" x14ac:dyDescent="0.2">
      <c r="A1283" s="41"/>
    </row>
    <row r="1284" spans="1:1" x14ac:dyDescent="0.2">
      <c r="A1284" s="41"/>
    </row>
    <row r="1285" spans="1:1" x14ac:dyDescent="0.2">
      <c r="A1285" s="41"/>
    </row>
    <row r="1286" spans="1:1" x14ac:dyDescent="0.2">
      <c r="A1286" s="41"/>
    </row>
    <row r="1287" spans="1:1" x14ac:dyDescent="0.2">
      <c r="A1287" s="41"/>
    </row>
    <row r="1288" spans="1:1" x14ac:dyDescent="0.2">
      <c r="A1288" s="41"/>
    </row>
    <row r="1289" spans="1:1" x14ac:dyDescent="0.2">
      <c r="A1289" s="41"/>
    </row>
    <row r="1290" spans="1:1" x14ac:dyDescent="0.2">
      <c r="A1290" s="41"/>
    </row>
    <row r="1291" spans="1:1" x14ac:dyDescent="0.2">
      <c r="A1291" s="41"/>
    </row>
    <row r="1292" spans="1:1" x14ac:dyDescent="0.2">
      <c r="A1292" s="41"/>
    </row>
    <row r="1293" spans="1:1" x14ac:dyDescent="0.2">
      <c r="A1293" s="41"/>
    </row>
    <row r="1294" spans="1:1" x14ac:dyDescent="0.2">
      <c r="A1294" s="41"/>
    </row>
    <row r="1295" spans="1:1" x14ac:dyDescent="0.2">
      <c r="A1295" s="41"/>
    </row>
    <row r="1296" spans="1:1" x14ac:dyDescent="0.2">
      <c r="A1296" s="41"/>
    </row>
    <row r="1297" spans="1:1" x14ac:dyDescent="0.2">
      <c r="A1297" s="41"/>
    </row>
    <row r="1298" spans="1:1" x14ac:dyDescent="0.2">
      <c r="A1298" s="41"/>
    </row>
    <row r="1299" spans="1:1" x14ac:dyDescent="0.2">
      <c r="A1299" s="41"/>
    </row>
    <row r="1300" spans="1:1" x14ac:dyDescent="0.2">
      <c r="A1300" s="41"/>
    </row>
    <row r="1301" spans="1:1" x14ac:dyDescent="0.2">
      <c r="A1301" s="41"/>
    </row>
    <row r="1302" spans="1:1" x14ac:dyDescent="0.2">
      <c r="A1302" s="41"/>
    </row>
    <row r="1303" spans="1:1" x14ac:dyDescent="0.2">
      <c r="A1303" s="41"/>
    </row>
    <row r="1304" spans="1:1" x14ac:dyDescent="0.2">
      <c r="A1304" s="41"/>
    </row>
    <row r="1305" spans="1:1" x14ac:dyDescent="0.2">
      <c r="A1305" s="41"/>
    </row>
    <row r="1306" spans="1:1" x14ac:dyDescent="0.2">
      <c r="A1306" s="41"/>
    </row>
    <row r="1307" spans="1:1" x14ac:dyDescent="0.2">
      <c r="A1307" s="41"/>
    </row>
    <row r="1308" spans="1:1" x14ac:dyDescent="0.2">
      <c r="A1308" s="41"/>
    </row>
    <row r="1309" spans="1:1" x14ac:dyDescent="0.2">
      <c r="A1309" s="41"/>
    </row>
    <row r="1310" spans="1:1" x14ac:dyDescent="0.2">
      <c r="A1310" s="41"/>
    </row>
    <row r="1311" spans="1:1" x14ac:dyDescent="0.2">
      <c r="A1311" s="41"/>
    </row>
    <row r="1312" spans="1:1" x14ac:dyDescent="0.2">
      <c r="A1312" s="41"/>
    </row>
    <row r="1313" spans="1:1" x14ac:dyDescent="0.2">
      <c r="A1313" s="41"/>
    </row>
    <row r="1314" spans="1:1" x14ac:dyDescent="0.2">
      <c r="A1314" s="41"/>
    </row>
    <row r="1315" spans="1:1" x14ac:dyDescent="0.2">
      <c r="A1315" s="41"/>
    </row>
    <row r="1316" spans="1:1" x14ac:dyDescent="0.2">
      <c r="A1316" s="41"/>
    </row>
    <row r="1317" spans="1:1" x14ac:dyDescent="0.2">
      <c r="A1317" s="41"/>
    </row>
    <row r="1318" spans="1:1" x14ac:dyDescent="0.2">
      <c r="A1318" s="41"/>
    </row>
    <row r="1319" spans="1:1" x14ac:dyDescent="0.2">
      <c r="A1319" s="41"/>
    </row>
    <row r="1320" spans="1:1" x14ac:dyDescent="0.2">
      <c r="A1320" s="41"/>
    </row>
    <row r="1321" spans="1:1" x14ac:dyDescent="0.2">
      <c r="A1321" s="41"/>
    </row>
    <row r="1322" spans="1:1" x14ac:dyDescent="0.2">
      <c r="A1322" s="41"/>
    </row>
    <row r="1323" spans="1:1" x14ac:dyDescent="0.2">
      <c r="A1323" s="41"/>
    </row>
    <row r="1324" spans="1:1" x14ac:dyDescent="0.2">
      <c r="A1324" s="41"/>
    </row>
    <row r="1325" spans="1:1" x14ac:dyDescent="0.2">
      <c r="A1325" s="41"/>
    </row>
    <row r="1326" spans="1:1" x14ac:dyDescent="0.2">
      <c r="A1326" s="41"/>
    </row>
    <row r="1327" spans="1:1" x14ac:dyDescent="0.2">
      <c r="A1327" s="41"/>
    </row>
    <row r="1328" spans="1:1" x14ac:dyDescent="0.2">
      <c r="A1328" s="41"/>
    </row>
    <row r="1329" spans="1:1" x14ac:dyDescent="0.2">
      <c r="A1329" s="41"/>
    </row>
    <row r="1330" spans="1:1" x14ac:dyDescent="0.2">
      <c r="A1330" s="41"/>
    </row>
    <row r="1331" spans="1:1" x14ac:dyDescent="0.2">
      <c r="A1331" s="41"/>
    </row>
    <row r="1332" spans="1:1" x14ac:dyDescent="0.2">
      <c r="A1332" s="41"/>
    </row>
    <row r="1333" spans="1:1" x14ac:dyDescent="0.2">
      <c r="A1333" s="41"/>
    </row>
    <row r="1334" spans="1:1" x14ac:dyDescent="0.2">
      <c r="A1334" s="41"/>
    </row>
    <row r="1335" spans="1:1" x14ac:dyDescent="0.2">
      <c r="A1335" s="41"/>
    </row>
    <row r="1336" spans="1:1" x14ac:dyDescent="0.2">
      <c r="A1336" s="41"/>
    </row>
    <row r="1337" spans="1:1" x14ac:dyDescent="0.2">
      <c r="A1337" s="41"/>
    </row>
    <row r="1338" spans="1:1" x14ac:dyDescent="0.2">
      <c r="A1338" s="41"/>
    </row>
    <row r="1339" spans="1:1" x14ac:dyDescent="0.2">
      <c r="A1339" s="41"/>
    </row>
    <row r="1340" spans="1:1" x14ac:dyDescent="0.2">
      <c r="A1340" s="41"/>
    </row>
    <row r="1341" spans="1:1" x14ac:dyDescent="0.2">
      <c r="A1341" s="41"/>
    </row>
    <row r="1342" spans="1:1" x14ac:dyDescent="0.2">
      <c r="A1342" s="41"/>
    </row>
    <row r="1343" spans="1:1" x14ac:dyDescent="0.2">
      <c r="A1343" s="41"/>
    </row>
    <row r="1344" spans="1:1" x14ac:dyDescent="0.2">
      <c r="A1344" s="41"/>
    </row>
    <row r="1345" spans="1:1" x14ac:dyDescent="0.2">
      <c r="A1345" s="41"/>
    </row>
    <row r="1346" spans="1:1" x14ac:dyDescent="0.2">
      <c r="A1346" s="41"/>
    </row>
    <row r="1347" spans="1:1" x14ac:dyDescent="0.2">
      <c r="A1347" s="41"/>
    </row>
    <row r="1348" spans="1:1" x14ac:dyDescent="0.2">
      <c r="A1348" s="41"/>
    </row>
    <row r="1349" spans="1:1" x14ac:dyDescent="0.2">
      <c r="A1349" s="41"/>
    </row>
    <row r="1350" spans="1:1" x14ac:dyDescent="0.2">
      <c r="A1350" s="41"/>
    </row>
    <row r="1351" spans="1:1" x14ac:dyDescent="0.2">
      <c r="A1351" s="41"/>
    </row>
    <row r="1352" spans="1:1" x14ac:dyDescent="0.2">
      <c r="A1352" s="41"/>
    </row>
    <row r="1353" spans="1:1" x14ac:dyDescent="0.2">
      <c r="A1353" s="41"/>
    </row>
    <row r="1354" spans="1:1" x14ac:dyDescent="0.2">
      <c r="A1354" s="41"/>
    </row>
    <row r="1355" spans="1:1" x14ac:dyDescent="0.2">
      <c r="A1355" s="41"/>
    </row>
    <row r="1356" spans="1:1" x14ac:dyDescent="0.2">
      <c r="A1356" s="41"/>
    </row>
    <row r="1357" spans="1:1" x14ac:dyDescent="0.2">
      <c r="A1357" s="41"/>
    </row>
    <row r="1358" spans="1:1" x14ac:dyDescent="0.2">
      <c r="A1358" s="41"/>
    </row>
    <row r="1359" spans="1:1" x14ac:dyDescent="0.2">
      <c r="A1359" s="41"/>
    </row>
    <row r="1360" spans="1:1" x14ac:dyDescent="0.2">
      <c r="A1360" s="41"/>
    </row>
    <row r="1361" spans="1:1" x14ac:dyDescent="0.2">
      <c r="A1361" s="41"/>
    </row>
    <row r="1362" spans="1:1" x14ac:dyDescent="0.2">
      <c r="A1362" s="41"/>
    </row>
    <row r="1363" spans="1:1" x14ac:dyDescent="0.2">
      <c r="A1363" s="41"/>
    </row>
    <row r="1364" spans="1:1" x14ac:dyDescent="0.2">
      <c r="A1364" s="41"/>
    </row>
    <row r="1365" spans="1:1" x14ac:dyDescent="0.2">
      <c r="A1365" s="41"/>
    </row>
    <row r="1366" spans="1:1" x14ac:dyDescent="0.2">
      <c r="A1366" s="41"/>
    </row>
    <row r="1367" spans="1:1" x14ac:dyDescent="0.2">
      <c r="A1367" s="41"/>
    </row>
    <row r="1368" spans="1:1" x14ac:dyDescent="0.2">
      <c r="A1368" s="41"/>
    </row>
    <row r="1369" spans="1:1" x14ac:dyDescent="0.2">
      <c r="A1369" s="41"/>
    </row>
    <row r="1370" spans="1:1" x14ac:dyDescent="0.2">
      <c r="A1370" s="41"/>
    </row>
    <row r="1371" spans="1:1" x14ac:dyDescent="0.2">
      <c r="A1371" s="41"/>
    </row>
    <row r="1372" spans="1:1" x14ac:dyDescent="0.2">
      <c r="A1372" s="41"/>
    </row>
    <row r="1373" spans="1:1" x14ac:dyDescent="0.2">
      <c r="A1373" s="41"/>
    </row>
    <row r="1374" spans="1:1" x14ac:dyDescent="0.2">
      <c r="A1374" s="41"/>
    </row>
    <row r="1375" spans="1:1" x14ac:dyDescent="0.2">
      <c r="A1375" s="41"/>
    </row>
    <row r="1376" spans="1:1" x14ac:dyDescent="0.2">
      <c r="A1376" s="41"/>
    </row>
    <row r="1377" spans="1:1" x14ac:dyDescent="0.2">
      <c r="A1377" s="41"/>
    </row>
    <row r="1378" spans="1:1" x14ac:dyDescent="0.2">
      <c r="A1378" s="41"/>
    </row>
    <row r="1379" spans="1:1" x14ac:dyDescent="0.2">
      <c r="A1379" s="41"/>
    </row>
    <row r="1380" spans="1:1" x14ac:dyDescent="0.2">
      <c r="A1380" s="41"/>
    </row>
    <row r="1381" spans="1:1" x14ac:dyDescent="0.2">
      <c r="A1381" s="41"/>
    </row>
    <row r="1382" spans="1:1" x14ac:dyDescent="0.2">
      <c r="A1382" s="41"/>
    </row>
    <row r="1383" spans="1:1" x14ac:dyDescent="0.2">
      <c r="A1383" s="41"/>
    </row>
    <row r="1384" spans="1:1" x14ac:dyDescent="0.2">
      <c r="A1384" s="41"/>
    </row>
    <row r="1385" spans="1:1" x14ac:dyDescent="0.2">
      <c r="A1385" s="41"/>
    </row>
    <row r="1386" spans="1:1" x14ac:dyDescent="0.2">
      <c r="A1386" s="41"/>
    </row>
    <row r="1387" spans="1:1" x14ac:dyDescent="0.2">
      <c r="A1387" s="41"/>
    </row>
    <row r="1388" spans="1:1" x14ac:dyDescent="0.2">
      <c r="A1388" s="41"/>
    </row>
    <row r="1389" spans="1:1" x14ac:dyDescent="0.2">
      <c r="A1389" s="41"/>
    </row>
    <row r="1390" spans="1:1" x14ac:dyDescent="0.2">
      <c r="A1390" s="41"/>
    </row>
    <row r="1391" spans="1:1" x14ac:dyDescent="0.2">
      <c r="A1391" s="41"/>
    </row>
    <row r="1392" spans="1:1" x14ac:dyDescent="0.2">
      <c r="A1392" s="41"/>
    </row>
    <row r="1393" spans="1:1" x14ac:dyDescent="0.2">
      <c r="A1393" s="41"/>
    </row>
    <row r="1394" spans="1:1" x14ac:dyDescent="0.2">
      <c r="A1394" s="41"/>
    </row>
    <row r="1395" spans="1:1" x14ac:dyDescent="0.2">
      <c r="A1395" s="41"/>
    </row>
    <row r="1396" spans="1:1" x14ac:dyDescent="0.2">
      <c r="A1396" s="41"/>
    </row>
    <row r="1397" spans="1:1" x14ac:dyDescent="0.2">
      <c r="A1397" s="41"/>
    </row>
    <row r="1398" spans="1:1" x14ac:dyDescent="0.2">
      <c r="A1398" s="41"/>
    </row>
    <row r="1399" spans="1:1" x14ac:dyDescent="0.2">
      <c r="A1399" s="41"/>
    </row>
    <row r="1400" spans="1:1" x14ac:dyDescent="0.2">
      <c r="A1400" s="41"/>
    </row>
    <row r="1401" spans="1:1" x14ac:dyDescent="0.2">
      <c r="A1401" s="41"/>
    </row>
    <row r="1402" spans="1:1" x14ac:dyDescent="0.2">
      <c r="A1402" s="41"/>
    </row>
    <row r="1403" spans="1:1" x14ac:dyDescent="0.2">
      <c r="A1403" s="41"/>
    </row>
    <row r="1404" spans="1:1" x14ac:dyDescent="0.2">
      <c r="A1404" s="41"/>
    </row>
    <row r="1405" spans="1:1" x14ac:dyDescent="0.2">
      <c r="A1405" s="41"/>
    </row>
    <row r="1406" spans="1:1" x14ac:dyDescent="0.2">
      <c r="A1406" s="41"/>
    </row>
    <row r="1407" spans="1:1" x14ac:dyDescent="0.2">
      <c r="A1407" s="41"/>
    </row>
    <row r="1408" spans="1:1" x14ac:dyDescent="0.2">
      <c r="A1408" s="41"/>
    </row>
    <row r="1409" spans="1:1" x14ac:dyDescent="0.2">
      <c r="A1409" s="41"/>
    </row>
    <row r="1410" spans="1:1" x14ac:dyDescent="0.2">
      <c r="A1410" s="41"/>
    </row>
    <row r="1411" spans="1:1" x14ac:dyDescent="0.2">
      <c r="A1411" s="41"/>
    </row>
    <row r="1412" spans="1:1" x14ac:dyDescent="0.2">
      <c r="A1412" s="41"/>
    </row>
    <row r="1413" spans="1:1" x14ac:dyDescent="0.2">
      <c r="A1413" s="41"/>
    </row>
    <row r="1414" spans="1:1" x14ac:dyDescent="0.2">
      <c r="A1414" s="41"/>
    </row>
    <row r="1415" spans="1:1" x14ac:dyDescent="0.2">
      <c r="A1415" s="41"/>
    </row>
    <row r="1416" spans="1:1" x14ac:dyDescent="0.2">
      <c r="A1416" s="41"/>
    </row>
    <row r="1417" spans="1:1" x14ac:dyDescent="0.2">
      <c r="A1417" s="41"/>
    </row>
    <row r="1418" spans="1:1" x14ac:dyDescent="0.2">
      <c r="A1418" s="41"/>
    </row>
    <row r="1419" spans="1:1" x14ac:dyDescent="0.2">
      <c r="A1419" s="41"/>
    </row>
    <row r="1420" spans="1:1" x14ac:dyDescent="0.2">
      <c r="A1420" s="41"/>
    </row>
    <row r="1421" spans="1:1" x14ac:dyDescent="0.2">
      <c r="A1421" s="41"/>
    </row>
    <row r="1422" spans="1:1" x14ac:dyDescent="0.2">
      <c r="A1422" s="41"/>
    </row>
    <row r="1423" spans="1:1" x14ac:dyDescent="0.2">
      <c r="A1423" s="41"/>
    </row>
    <row r="1424" spans="1:1" x14ac:dyDescent="0.2">
      <c r="A1424" s="41"/>
    </row>
    <row r="1425" spans="1:1" x14ac:dyDescent="0.2">
      <c r="A1425" s="41"/>
    </row>
    <row r="1426" spans="1:1" x14ac:dyDescent="0.2">
      <c r="A1426" s="41"/>
    </row>
    <row r="1427" spans="1:1" x14ac:dyDescent="0.2">
      <c r="A1427" s="41"/>
    </row>
    <row r="1428" spans="1:1" x14ac:dyDescent="0.2">
      <c r="A1428" s="41"/>
    </row>
    <row r="1429" spans="1:1" x14ac:dyDescent="0.2">
      <c r="A1429" s="41"/>
    </row>
    <row r="1430" spans="1:1" x14ac:dyDescent="0.2">
      <c r="A1430" s="41"/>
    </row>
    <row r="1431" spans="1:1" x14ac:dyDescent="0.2">
      <c r="A1431" s="41"/>
    </row>
    <row r="1432" spans="1:1" x14ac:dyDescent="0.2">
      <c r="A1432" s="41"/>
    </row>
    <row r="1433" spans="1:1" x14ac:dyDescent="0.2">
      <c r="A1433" s="41"/>
    </row>
    <row r="1434" spans="1:1" x14ac:dyDescent="0.2">
      <c r="A1434" s="41"/>
    </row>
    <row r="1435" spans="1:1" x14ac:dyDescent="0.2">
      <c r="A1435" s="41"/>
    </row>
    <row r="1436" spans="1:1" x14ac:dyDescent="0.2">
      <c r="A1436" s="41"/>
    </row>
    <row r="1437" spans="1:1" x14ac:dyDescent="0.2">
      <c r="A1437" s="41"/>
    </row>
    <row r="1438" spans="1:1" x14ac:dyDescent="0.2">
      <c r="A1438" s="41"/>
    </row>
    <row r="1439" spans="1:1" x14ac:dyDescent="0.2">
      <c r="A1439" s="41"/>
    </row>
    <row r="1440" spans="1:1" x14ac:dyDescent="0.2">
      <c r="A1440" s="41"/>
    </row>
    <row r="1441" spans="1:1" x14ac:dyDescent="0.2">
      <c r="A1441" s="41"/>
    </row>
    <row r="1442" spans="1:1" x14ac:dyDescent="0.2">
      <c r="A1442" s="41"/>
    </row>
    <row r="1443" spans="1:1" x14ac:dyDescent="0.2">
      <c r="A1443" s="41"/>
    </row>
    <row r="1444" spans="1:1" x14ac:dyDescent="0.2">
      <c r="A1444" s="41"/>
    </row>
    <row r="1445" spans="1:1" x14ac:dyDescent="0.2">
      <c r="A1445" s="41"/>
    </row>
    <row r="1446" spans="1:1" x14ac:dyDescent="0.2">
      <c r="A1446" s="41"/>
    </row>
    <row r="1447" spans="1:1" x14ac:dyDescent="0.2">
      <c r="A1447" s="41"/>
    </row>
    <row r="1448" spans="1:1" x14ac:dyDescent="0.2">
      <c r="A1448" s="41"/>
    </row>
    <row r="1449" spans="1:1" x14ac:dyDescent="0.2">
      <c r="A1449" s="41"/>
    </row>
    <row r="1450" spans="1:1" x14ac:dyDescent="0.2">
      <c r="A1450" s="41"/>
    </row>
    <row r="1451" spans="1:1" x14ac:dyDescent="0.2">
      <c r="A1451" s="41"/>
    </row>
    <row r="1452" spans="1:1" x14ac:dyDescent="0.2">
      <c r="A1452" s="41"/>
    </row>
    <row r="1453" spans="1:1" x14ac:dyDescent="0.2">
      <c r="A1453" s="41"/>
    </row>
    <row r="1454" spans="1:1" x14ac:dyDescent="0.2">
      <c r="A1454" s="41"/>
    </row>
    <row r="1455" spans="1:1" x14ac:dyDescent="0.2">
      <c r="A1455" s="41"/>
    </row>
    <row r="1456" spans="1:1" x14ac:dyDescent="0.2">
      <c r="A1456" s="41"/>
    </row>
    <row r="1457" spans="1:1" x14ac:dyDescent="0.2">
      <c r="A1457" s="41"/>
    </row>
    <row r="1458" spans="1:1" x14ac:dyDescent="0.2">
      <c r="A1458" s="41"/>
    </row>
    <row r="1459" spans="1:1" x14ac:dyDescent="0.2">
      <c r="A1459" s="41"/>
    </row>
    <row r="1460" spans="1:1" x14ac:dyDescent="0.2">
      <c r="A1460" s="41"/>
    </row>
    <row r="1461" spans="1:1" x14ac:dyDescent="0.2">
      <c r="A1461" s="41"/>
    </row>
    <row r="1462" spans="1:1" x14ac:dyDescent="0.2">
      <c r="A1462" s="41"/>
    </row>
    <row r="1463" spans="1:1" x14ac:dyDescent="0.2">
      <c r="A1463" s="41"/>
    </row>
    <row r="1464" spans="1:1" x14ac:dyDescent="0.2">
      <c r="A1464" s="41"/>
    </row>
    <row r="1465" spans="1:1" x14ac:dyDescent="0.2">
      <c r="A1465" s="41"/>
    </row>
    <row r="1466" spans="1:1" x14ac:dyDescent="0.2">
      <c r="A1466" s="41"/>
    </row>
    <row r="1467" spans="1:1" x14ac:dyDescent="0.2">
      <c r="A1467" s="41"/>
    </row>
    <row r="1468" spans="1:1" x14ac:dyDescent="0.2">
      <c r="A1468" s="41"/>
    </row>
    <row r="1469" spans="1:1" x14ac:dyDescent="0.2">
      <c r="A1469" s="41"/>
    </row>
    <row r="1470" spans="1:1" x14ac:dyDescent="0.2">
      <c r="A1470" s="41"/>
    </row>
    <row r="1471" spans="1:1" x14ac:dyDescent="0.2">
      <c r="A1471" s="41"/>
    </row>
    <row r="1472" spans="1:1" x14ac:dyDescent="0.2">
      <c r="A1472" s="41"/>
    </row>
    <row r="1473" spans="1:1" x14ac:dyDescent="0.2">
      <c r="A1473" s="41"/>
    </row>
    <row r="1474" spans="1:1" x14ac:dyDescent="0.2">
      <c r="A1474" s="41"/>
    </row>
    <row r="1475" spans="1:1" x14ac:dyDescent="0.2">
      <c r="A1475" s="41"/>
    </row>
    <row r="1476" spans="1:1" x14ac:dyDescent="0.2">
      <c r="A1476" s="41"/>
    </row>
    <row r="1477" spans="1:1" x14ac:dyDescent="0.2">
      <c r="A1477" s="41"/>
    </row>
    <row r="1478" spans="1:1" x14ac:dyDescent="0.2">
      <c r="A1478" s="41"/>
    </row>
    <row r="1479" spans="1:1" x14ac:dyDescent="0.2">
      <c r="A1479" s="41"/>
    </row>
    <row r="1480" spans="1:1" x14ac:dyDescent="0.2">
      <c r="A1480" s="41"/>
    </row>
    <row r="1481" spans="1:1" x14ac:dyDescent="0.2">
      <c r="A1481" s="41"/>
    </row>
    <row r="1482" spans="1:1" x14ac:dyDescent="0.2">
      <c r="A1482" s="41"/>
    </row>
    <row r="1483" spans="1:1" x14ac:dyDescent="0.2">
      <c r="A1483" s="41"/>
    </row>
    <row r="1484" spans="1:1" x14ac:dyDescent="0.2">
      <c r="A1484" s="41"/>
    </row>
    <row r="1485" spans="1:1" x14ac:dyDescent="0.2">
      <c r="A1485" s="41"/>
    </row>
    <row r="1486" spans="1:1" x14ac:dyDescent="0.2">
      <c r="A1486" s="41"/>
    </row>
    <row r="1487" spans="1:1" x14ac:dyDescent="0.2">
      <c r="A1487" s="41"/>
    </row>
    <row r="1488" spans="1:1" x14ac:dyDescent="0.2">
      <c r="A1488" s="41"/>
    </row>
    <row r="1489" spans="1:1" x14ac:dyDescent="0.2">
      <c r="A1489" s="41"/>
    </row>
    <row r="1490" spans="1:1" x14ac:dyDescent="0.2">
      <c r="A1490" s="41"/>
    </row>
    <row r="1491" spans="1:1" x14ac:dyDescent="0.2">
      <c r="A1491" s="41"/>
    </row>
    <row r="1492" spans="1:1" x14ac:dyDescent="0.2">
      <c r="A1492" s="41"/>
    </row>
    <row r="1493" spans="1:1" x14ac:dyDescent="0.2">
      <c r="A1493" s="41"/>
    </row>
    <row r="1494" spans="1:1" x14ac:dyDescent="0.2">
      <c r="A1494" s="41"/>
    </row>
    <row r="1495" spans="1:1" x14ac:dyDescent="0.2">
      <c r="A1495" s="41"/>
    </row>
    <row r="1496" spans="1:1" x14ac:dyDescent="0.2">
      <c r="A1496" s="41"/>
    </row>
    <row r="1497" spans="1:1" x14ac:dyDescent="0.2">
      <c r="A1497" s="41"/>
    </row>
    <row r="1498" spans="1:1" x14ac:dyDescent="0.2">
      <c r="A1498" s="41"/>
    </row>
    <row r="1499" spans="1:1" x14ac:dyDescent="0.2">
      <c r="A1499" s="41"/>
    </row>
    <row r="1500" spans="1:1" x14ac:dyDescent="0.2">
      <c r="A1500" s="41"/>
    </row>
    <row r="1501" spans="1:1" x14ac:dyDescent="0.2">
      <c r="A1501" s="41"/>
    </row>
    <row r="1502" spans="1:1" x14ac:dyDescent="0.2">
      <c r="A1502" s="41"/>
    </row>
    <row r="1503" spans="1:1" x14ac:dyDescent="0.2">
      <c r="A1503" s="41"/>
    </row>
    <row r="1504" spans="1:1" x14ac:dyDescent="0.2">
      <c r="A1504" s="41"/>
    </row>
    <row r="1505" spans="1:1" x14ac:dyDescent="0.2">
      <c r="A1505" s="41"/>
    </row>
    <row r="1506" spans="1:1" x14ac:dyDescent="0.2">
      <c r="A1506" s="41"/>
    </row>
    <row r="1507" spans="1:1" x14ac:dyDescent="0.2">
      <c r="A1507" s="41"/>
    </row>
    <row r="1508" spans="1:1" x14ac:dyDescent="0.2">
      <c r="A1508" s="41"/>
    </row>
    <row r="1509" spans="1:1" x14ac:dyDescent="0.2">
      <c r="A1509" s="41"/>
    </row>
    <row r="1510" spans="1:1" x14ac:dyDescent="0.2">
      <c r="A1510" s="41"/>
    </row>
    <row r="1511" spans="1:1" x14ac:dyDescent="0.2">
      <c r="A1511" s="41"/>
    </row>
    <row r="1512" spans="1:1" x14ac:dyDescent="0.2">
      <c r="A1512" s="41"/>
    </row>
    <row r="1513" spans="1:1" x14ac:dyDescent="0.2">
      <c r="A1513" s="41"/>
    </row>
    <row r="1514" spans="1:1" x14ac:dyDescent="0.2">
      <c r="A1514" s="41"/>
    </row>
    <row r="1515" spans="1:1" x14ac:dyDescent="0.2">
      <c r="A1515" s="41"/>
    </row>
    <row r="1516" spans="1:1" x14ac:dyDescent="0.2">
      <c r="A1516" s="41"/>
    </row>
    <row r="1517" spans="1:1" x14ac:dyDescent="0.2">
      <c r="A1517" s="41"/>
    </row>
    <row r="1518" spans="1:1" x14ac:dyDescent="0.2">
      <c r="A1518" s="41"/>
    </row>
    <row r="1519" spans="1:1" x14ac:dyDescent="0.2">
      <c r="A1519" s="41"/>
    </row>
    <row r="1520" spans="1:1" x14ac:dyDescent="0.2">
      <c r="A1520" s="41"/>
    </row>
    <row r="1521" spans="1:1" x14ac:dyDescent="0.2">
      <c r="A1521" s="41"/>
    </row>
    <row r="1522" spans="1:1" x14ac:dyDescent="0.2">
      <c r="A1522" s="41"/>
    </row>
    <row r="1523" spans="1:1" x14ac:dyDescent="0.2">
      <c r="A1523" s="41"/>
    </row>
    <row r="1524" spans="1:1" x14ac:dyDescent="0.2">
      <c r="A1524" s="41"/>
    </row>
    <row r="1525" spans="1:1" x14ac:dyDescent="0.2">
      <c r="A1525" s="41"/>
    </row>
    <row r="1526" spans="1:1" x14ac:dyDescent="0.2">
      <c r="A1526" s="41"/>
    </row>
    <row r="1527" spans="1:1" x14ac:dyDescent="0.2">
      <c r="A1527" s="41"/>
    </row>
    <row r="1528" spans="1:1" x14ac:dyDescent="0.2">
      <c r="A1528" s="41"/>
    </row>
    <row r="1529" spans="1:1" x14ac:dyDescent="0.2">
      <c r="A1529" s="41"/>
    </row>
    <row r="1530" spans="1:1" x14ac:dyDescent="0.2">
      <c r="A1530" s="41"/>
    </row>
    <row r="1531" spans="1:1" x14ac:dyDescent="0.2">
      <c r="A1531" s="41"/>
    </row>
    <row r="1532" spans="1:1" x14ac:dyDescent="0.2">
      <c r="A1532" s="41"/>
    </row>
    <row r="1533" spans="1:1" x14ac:dyDescent="0.2">
      <c r="A1533" s="41"/>
    </row>
    <row r="1534" spans="1:1" x14ac:dyDescent="0.2">
      <c r="A1534" s="41"/>
    </row>
    <row r="1535" spans="1:1" x14ac:dyDescent="0.2">
      <c r="A1535" s="41"/>
    </row>
    <row r="1536" spans="1:1" x14ac:dyDescent="0.2">
      <c r="A1536" s="41"/>
    </row>
    <row r="1537" spans="1:1" x14ac:dyDescent="0.2">
      <c r="A1537" s="41"/>
    </row>
    <row r="1538" spans="1:1" x14ac:dyDescent="0.2">
      <c r="A1538" s="41"/>
    </row>
    <row r="1539" spans="1:1" x14ac:dyDescent="0.2">
      <c r="A1539" s="41"/>
    </row>
    <row r="1540" spans="1:1" x14ac:dyDescent="0.2">
      <c r="A1540" s="41"/>
    </row>
    <row r="1541" spans="1:1" x14ac:dyDescent="0.2">
      <c r="A1541" s="41"/>
    </row>
    <row r="1542" spans="1:1" x14ac:dyDescent="0.2">
      <c r="A1542" s="41"/>
    </row>
    <row r="1543" spans="1:1" x14ac:dyDescent="0.2">
      <c r="A1543" s="41"/>
    </row>
    <row r="1544" spans="1:1" x14ac:dyDescent="0.2">
      <c r="A1544" s="41"/>
    </row>
    <row r="1545" spans="1:1" x14ac:dyDescent="0.2">
      <c r="A1545" s="41"/>
    </row>
    <row r="1546" spans="1:1" x14ac:dyDescent="0.2">
      <c r="A1546" s="41"/>
    </row>
    <row r="1547" spans="1:1" x14ac:dyDescent="0.2">
      <c r="A1547" s="41"/>
    </row>
    <row r="1548" spans="1:1" x14ac:dyDescent="0.2">
      <c r="A1548" s="41"/>
    </row>
    <row r="1549" spans="1:1" x14ac:dyDescent="0.2">
      <c r="A1549" s="41"/>
    </row>
    <row r="1550" spans="1:1" x14ac:dyDescent="0.2">
      <c r="A1550" s="41"/>
    </row>
    <row r="1551" spans="1:1" x14ac:dyDescent="0.2">
      <c r="A1551" s="41"/>
    </row>
    <row r="1552" spans="1:1" x14ac:dyDescent="0.2">
      <c r="A1552" s="41"/>
    </row>
    <row r="1553" spans="1:1" x14ac:dyDescent="0.2">
      <c r="A1553" s="41"/>
    </row>
    <row r="1554" spans="1:1" x14ac:dyDescent="0.2">
      <c r="A1554" s="41"/>
    </row>
    <row r="1555" spans="1:1" x14ac:dyDescent="0.2">
      <c r="A1555" s="41"/>
    </row>
    <row r="1556" spans="1:1" x14ac:dyDescent="0.2">
      <c r="A1556" s="41"/>
    </row>
    <row r="1557" spans="1:1" x14ac:dyDescent="0.2">
      <c r="A1557" s="41"/>
    </row>
    <row r="1558" spans="1:1" x14ac:dyDescent="0.2">
      <c r="A1558" s="41"/>
    </row>
    <row r="1559" spans="1:1" x14ac:dyDescent="0.2">
      <c r="A1559" s="41"/>
    </row>
    <row r="1560" spans="1:1" x14ac:dyDescent="0.2">
      <c r="A1560" s="41"/>
    </row>
    <row r="1561" spans="1:1" x14ac:dyDescent="0.2">
      <c r="A1561" s="41"/>
    </row>
    <row r="1562" spans="1:1" x14ac:dyDescent="0.2">
      <c r="A1562" s="41"/>
    </row>
    <row r="1563" spans="1:1" x14ac:dyDescent="0.2">
      <c r="A1563" s="41"/>
    </row>
    <row r="1564" spans="1:1" x14ac:dyDescent="0.2">
      <c r="A1564" s="41"/>
    </row>
    <row r="1565" spans="1:1" x14ac:dyDescent="0.2">
      <c r="A1565" s="41"/>
    </row>
    <row r="1566" spans="1:1" x14ac:dyDescent="0.2">
      <c r="A1566" s="41"/>
    </row>
    <row r="1567" spans="1:1" x14ac:dyDescent="0.2">
      <c r="A1567" s="41"/>
    </row>
    <row r="1568" spans="1:1" x14ac:dyDescent="0.2">
      <c r="A1568" s="41"/>
    </row>
    <row r="1569" spans="1:1" x14ac:dyDescent="0.2">
      <c r="A1569" s="41"/>
    </row>
    <row r="1570" spans="1:1" x14ac:dyDescent="0.2">
      <c r="A1570" s="41"/>
    </row>
    <row r="1571" spans="1:1" x14ac:dyDescent="0.2">
      <c r="A1571" s="41"/>
    </row>
    <row r="1572" spans="1:1" x14ac:dyDescent="0.2">
      <c r="A1572" s="41"/>
    </row>
    <row r="1573" spans="1:1" x14ac:dyDescent="0.2">
      <c r="A1573" s="41"/>
    </row>
    <row r="1574" spans="1:1" x14ac:dyDescent="0.2">
      <c r="A1574" s="41"/>
    </row>
    <row r="1575" spans="1:1" x14ac:dyDescent="0.2">
      <c r="A1575" s="41"/>
    </row>
    <row r="1576" spans="1:1" x14ac:dyDescent="0.2">
      <c r="A1576" s="41"/>
    </row>
    <row r="1577" spans="1:1" x14ac:dyDescent="0.2">
      <c r="A1577" s="41"/>
    </row>
    <row r="1578" spans="1:1" x14ac:dyDescent="0.2">
      <c r="A1578" s="41"/>
    </row>
    <row r="1579" spans="1:1" x14ac:dyDescent="0.2">
      <c r="A1579" s="41"/>
    </row>
    <row r="1580" spans="1:1" x14ac:dyDescent="0.2">
      <c r="A1580" s="41"/>
    </row>
    <row r="1581" spans="1:1" x14ac:dyDescent="0.2">
      <c r="A1581" s="41"/>
    </row>
    <row r="1582" spans="1:1" x14ac:dyDescent="0.2">
      <c r="A1582" s="41"/>
    </row>
    <row r="1583" spans="1:1" x14ac:dyDescent="0.2">
      <c r="A1583" s="41"/>
    </row>
    <row r="1584" spans="1:1" x14ac:dyDescent="0.2">
      <c r="A1584" s="41"/>
    </row>
    <row r="1585" spans="1:1" x14ac:dyDescent="0.2">
      <c r="A1585" s="41"/>
    </row>
    <row r="1586" spans="1:1" x14ac:dyDescent="0.2">
      <c r="A1586" s="41"/>
    </row>
    <row r="1587" spans="1:1" x14ac:dyDescent="0.2">
      <c r="A1587" s="41"/>
    </row>
    <row r="1588" spans="1:1" x14ac:dyDescent="0.2">
      <c r="A1588" s="41"/>
    </row>
    <row r="1589" spans="1:1" x14ac:dyDescent="0.2">
      <c r="A1589" s="41"/>
    </row>
    <row r="1590" spans="1:1" x14ac:dyDescent="0.2">
      <c r="A1590" s="41"/>
    </row>
    <row r="1591" spans="1:1" x14ac:dyDescent="0.2">
      <c r="A1591" s="41"/>
    </row>
    <row r="1592" spans="1:1" x14ac:dyDescent="0.2">
      <c r="A1592" s="41"/>
    </row>
    <row r="1593" spans="1:1" x14ac:dyDescent="0.2">
      <c r="A1593" s="41"/>
    </row>
    <row r="1594" spans="1:1" x14ac:dyDescent="0.2">
      <c r="A1594" s="41"/>
    </row>
    <row r="1595" spans="1:1" x14ac:dyDescent="0.2">
      <c r="A1595" s="41"/>
    </row>
    <row r="1596" spans="1:1" x14ac:dyDescent="0.2">
      <c r="A1596" s="41"/>
    </row>
    <row r="1597" spans="1:1" x14ac:dyDescent="0.2">
      <c r="A1597" s="41"/>
    </row>
    <row r="1598" spans="1:1" x14ac:dyDescent="0.2">
      <c r="A1598" s="41"/>
    </row>
    <row r="1599" spans="1:1" x14ac:dyDescent="0.2">
      <c r="A1599" s="41"/>
    </row>
    <row r="1600" spans="1:1" x14ac:dyDescent="0.2">
      <c r="A1600" s="41"/>
    </row>
    <row r="1601" spans="1:1" x14ac:dyDescent="0.2">
      <c r="A1601" s="41"/>
    </row>
    <row r="1602" spans="1:1" x14ac:dyDescent="0.2">
      <c r="A1602" s="41"/>
    </row>
    <row r="1603" spans="1:1" x14ac:dyDescent="0.2">
      <c r="A1603" s="41"/>
    </row>
    <row r="1604" spans="1:1" x14ac:dyDescent="0.2">
      <c r="A1604" s="41"/>
    </row>
    <row r="1605" spans="1:1" x14ac:dyDescent="0.2">
      <c r="A1605" s="41"/>
    </row>
    <row r="1606" spans="1:1" x14ac:dyDescent="0.2">
      <c r="A1606" s="41"/>
    </row>
    <row r="1607" spans="1:1" x14ac:dyDescent="0.2">
      <c r="A1607" s="41"/>
    </row>
    <row r="1608" spans="1:1" x14ac:dyDescent="0.2">
      <c r="A1608" s="41"/>
    </row>
    <row r="1609" spans="1:1" x14ac:dyDescent="0.2">
      <c r="A1609" s="41"/>
    </row>
    <row r="1610" spans="1:1" x14ac:dyDescent="0.2">
      <c r="A1610" s="41"/>
    </row>
    <row r="1611" spans="1:1" x14ac:dyDescent="0.2">
      <c r="A1611" s="41"/>
    </row>
    <row r="1612" spans="1:1" x14ac:dyDescent="0.2">
      <c r="A1612" s="41"/>
    </row>
    <row r="1613" spans="1:1" x14ac:dyDescent="0.2">
      <c r="A1613" s="41"/>
    </row>
    <row r="1614" spans="1:1" x14ac:dyDescent="0.2">
      <c r="A1614" s="41"/>
    </row>
    <row r="1615" spans="1:1" x14ac:dyDescent="0.2">
      <c r="A1615" s="41"/>
    </row>
    <row r="1616" spans="1:1" x14ac:dyDescent="0.2">
      <c r="A1616" s="41"/>
    </row>
    <row r="1617" spans="1:1" x14ac:dyDescent="0.2">
      <c r="A1617" s="41"/>
    </row>
    <row r="1618" spans="1:1" x14ac:dyDescent="0.2">
      <c r="A1618" s="41"/>
    </row>
    <row r="1619" spans="1:1" x14ac:dyDescent="0.2">
      <c r="A1619" s="41"/>
    </row>
    <row r="1620" spans="1:1" x14ac:dyDescent="0.2">
      <c r="A1620" s="41"/>
    </row>
    <row r="1621" spans="1:1" x14ac:dyDescent="0.2">
      <c r="A1621" s="41"/>
    </row>
    <row r="1622" spans="1:1" x14ac:dyDescent="0.2">
      <c r="A1622" s="41"/>
    </row>
    <row r="1623" spans="1:1" x14ac:dyDescent="0.2">
      <c r="A1623" s="41"/>
    </row>
    <row r="1624" spans="1:1" x14ac:dyDescent="0.2">
      <c r="A1624" s="41"/>
    </row>
    <row r="1625" spans="1:1" x14ac:dyDescent="0.2">
      <c r="A1625" s="41"/>
    </row>
    <row r="1626" spans="1:1" x14ac:dyDescent="0.2">
      <c r="A1626" s="41"/>
    </row>
    <row r="1627" spans="1:1" x14ac:dyDescent="0.2">
      <c r="A1627" s="41"/>
    </row>
    <row r="1628" spans="1:1" x14ac:dyDescent="0.2">
      <c r="A1628" s="41"/>
    </row>
    <row r="1629" spans="1:1" x14ac:dyDescent="0.2">
      <c r="A1629" s="41"/>
    </row>
    <row r="1630" spans="1:1" x14ac:dyDescent="0.2">
      <c r="A1630" s="41"/>
    </row>
    <row r="1631" spans="1:1" x14ac:dyDescent="0.2">
      <c r="A1631" s="41"/>
    </row>
    <row r="1632" spans="1:1" x14ac:dyDescent="0.2">
      <c r="A1632" s="41"/>
    </row>
    <row r="1633" spans="1:1" x14ac:dyDescent="0.2">
      <c r="A1633" s="41"/>
    </row>
    <row r="1634" spans="1:1" x14ac:dyDescent="0.2">
      <c r="A1634" s="41"/>
    </row>
    <row r="1635" spans="1:1" x14ac:dyDescent="0.2">
      <c r="A1635" s="41"/>
    </row>
    <row r="1636" spans="1:1" x14ac:dyDescent="0.2">
      <c r="A1636" s="41"/>
    </row>
    <row r="1637" spans="1:1" x14ac:dyDescent="0.2">
      <c r="A1637" s="41"/>
    </row>
    <row r="1638" spans="1:1" x14ac:dyDescent="0.2">
      <c r="A1638" s="41"/>
    </row>
    <row r="1639" spans="1:1" x14ac:dyDescent="0.2">
      <c r="A1639" s="41"/>
    </row>
    <row r="1640" spans="1:1" x14ac:dyDescent="0.2">
      <c r="A1640" s="41"/>
    </row>
    <row r="1641" spans="1:1" x14ac:dyDescent="0.2">
      <c r="A1641" s="41"/>
    </row>
    <row r="1642" spans="1:1" x14ac:dyDescent="0.2">
      <c r="A1642" s="41"/>
    </row>
    <row r="1643" spans="1:1" x14ac:dyDescent="0.2">
      <c r="A1643" s="41"/>
    </row>
    <row r="1644" spans="1:1" x14ac:dyDescent="0.2">
      <c r="A1644" s="41"/>
    </row>
    <row r="1645" spans="1:1" x14ac:dyDescent="0.2">
      <c r="A1645" s="41"/>
    </row>
    <row r="1646" spans="1:1" x14ac:dyDescent="0.2">
      <c r="A1646" s="41"/>
    </row>
    <row r="1647" spans="1:1" x14ac:dyDescent="0.2">
      <c r="A1647" s="41"/>
    </row>
    <row r="1648" spans="1:1" x14ac:dyDescent="0.2">
      <c r="A1648" s="41"/>
    </row>
    <row r="1649" spans="1:1" x14ac:dyDescent="0.2">
      <c r="A1649" s="41"/>
    </row>
    <row r="1650" spans="1:1" x14ac:dyDescent="0.2">
      <c r="A1650" s="41"/>
    </row>
    <row r="1651" spans="1:1" x14ac:dyDescent="0.2">
      <c r="A1651" s="41"/>
    </row>
    <row r="1652" spans="1:1" x14ac:dyDescent="0.2">
      <c r="A1652" s="41"/>
    </row>
    <row r="1653" spans="1:1" x14ac:dyDescent="0.2">
      <c r="A1653" s="41"/>
    </row>
    <row r="1654" spans="1:1" x14ac:dyDescent="0.2">
      <c r="A1654" s="41"/>
    </row>
    <row r="1655" spans="1:1" x14ac:dyDescent="0.2">
      <c r="A1655" s="41"/>
    </row>
    <row r="1656" spans="1:1" x14ac:dyDescent="0.2">
      <c r="A1656" s="41"/>
    </row>
    <row r="1657" spans="1:1" x14ac:dyDescent="0.2">
      <c r="A1657" s="41"/>
    </row>
    <row r="1658" spans="1:1" x14ac:dyDescent="0.2">
      <c r="A1658" s="41"/>
    </row>
    <row r="1659" spans="1:1" x14ac:dyDescent="0.2">
      <c r="A1659" s="41"/>
    </row>
    <row r="1660" spans="1:1" x14ac:dyDescent="0.2">
      <c r="A1660" s="41"/>
    </row>
    <row r="1661" spans="1:1" x14ac:dyDescent="0.2">
      <c r="A1661" s="41"/>
    </row>
    <row r="1662" spans="1:1" x14ac:dyDescent="0.2">
      <c r="A1662" s="41"/>
    </row>
    <row r="1663" spans="1:1" x14ac:dyDescent="0.2">
      <c r="A1663" s="41"/>
    </row>
    <row r="1664" spans="1:1" x14ac:dyDescent="0.2">
      <c r="A1664" s="41"/>
    </row>
    <row r="1665" spans="1:1" x14ac:dyDescent="0.2">
      <c r="A1665" s="41"/>
    </row>
    <row r="1666" spans="1:1" x14ac:dyDescent="0.2">
      <c r="A1666" s="41"/>
    </row>
    <row r="1667" spans="1:1" x14ac:dyDescent="0.2">
      <c r="A1667" s="41"/>
    </row>
    <row r="1668" spans="1:1" x14ac:dyDescent="0.2">
      <c r="A1668" s="41"/>
    </row>
    <row r="1669" spans="1:1" x14ac:dyDescent="0.2">
      <c r="A1669" s="41"/>
    </row>
    <row r="1670" spans="1:1" x14ac:dyDescent="0.2">
      <c r="A1670" s="41"/>
    </row>
    <row r="1671" spans="1:1" x14ac:dyDescent="0.2">
      <c r="A1671" s="41"/>
    </row>
    <row r="1672" spans="1:1" x14ac:dyDescent="0.2">
      <c r="A1672" s="41"/>
    </row>
    <row r="1673" spans="1:1" x14ac:dyDescent="0.2">
      <c r="A1673" s="41"/>
    </row>
    <row r="1674" spans="1:1" x14ac:dyDescent="0.2">
      <c r="A1674" s="41"/>
    </row>
    <row r="1675" spans="1:1" x14ac:dyDescent="0.2">
      <c r="A1675" s="41"/>
    </row>
    <row r="1676" spans="1:1" x14ac:dyDescent="0.2">
      <c r="A1676" s="41"/>
    </row>
    <row r="1677" spans="1:1" x14ac:dyDescent="0.2">
      <c r="A1677" s="41"/>
    </row>
    <row r="1678" spans="1:1" x14ac:dyDescent="0.2">
      <c r="A1678" s="41"/>
    </row>
    <row r="1679" spans="1:1" x14ac:dyDescent="0.2">
      <c r="A1679" s="41"/>
    </row>
    <row r="1680" spans="1:1" x14ac:dyDescent="0.2">
      <c r="A1680" s="41"/>
    </row>
    <row r="1681" spans="1:1" x14ac:dyDescent="0.2">
      <c r="A1681" s="41"/>
    </row>
    <row r="1682" spans="1:1" x14ac:dyDescent="0.2">
      <c r="A1682" s="41"/>
    </row>
    <row r="1683" spans="1:1" x14ac:dyDescent="0.2">
      <c r="A1683" s="41"/>
    </row>
    <row r="1684" spans="1:1" x14ac:dyDescent="0.2">
      <c r="A1684" s="41"/>
    </row>
    <row r="1685" spans="1:1" x14ac:dyDescent="0.2">
      <c r="A1685" s="41"/>
    </row>
    <row r="1686" spans="1:1" x14ac:dyDescent="0.2">
      <c r="A1686" s="41"/>
    </row>
    <row r="1687" spans="1:1" x14ac:dyDescent="0.2">
      <c r="A1687" s="41"/>
    </row>
    <row r="1688" spans="1:1" x14ac:dyDescent="0.2">
      <c r="A1688" s="41"/>
    </row>
    <row r="1689" spans="1:1" x14ac:dyDescent="0.2">
      <c r="A1689" s="41"/>
    </row>
    <row r="1690" spans="1:1" x14ac:dyDescent="0.2">
      <c r="A1690" s="41"/>
    </row>
    <row r="1691" spans="1:1" x14ac:dyDescent="0.2">
      <c r="A1691" s="41"/>
    </row>
    <row r="1692" spans="1:1" x14ac:dyDescent="0.2">
      <c r="A1692" s="41"/>
    </row>
    <row r="1693" spans="1:1" x14ac:dyDescent="0.2">
      <c r="A1693" s="41"/>
    </row>
    <row r="1694" spans="1:1" x14ac:dyDescent="0.2">
      <c r="A1694" s="41"/>
    </row>
    <row r="1695" spans="1:1" x14ac:dyDescent="0.2">
      <c r="A1695" s="41"/>
    </row>
    <row r="1696" spans="1:1" x14ac:dyDescent="0.2">
      <c r="A1696" s="41"/>
    </row>
    <row r="1697" spans="1:1" x14ac:dyDescent="0.2">
      <c r="A1697" s="41"/>
    </row>
    <row r="1698" spans="1:1" x14ac:dyDescent="0.2">
      <c r="A1698" s="41"/>
    </row>
    <row r="1699" spans="1:1" x14ac:dyDescent="0.2">
      <c r="A1699" s="41"/>
    </row>
    <row r="1700" spans="1:1" x14ac:dyDescent="0.2">
      <c r="A1700" s="41"/>
    </row>
    <row r="1701" spans="1:1" x14ac:dyDescent="0.2">
      <c r="A1701" s="41"/>
    </row>
    <row r="1702" spans="1:1" x14ac:dyDescent="0.2">
      <c r="A1702" s="41"/>
    </row>
    <row r="1703" spans="1:1" x14ac:dyDescent="0.2">
      <c r="A1703" s="41"/>
    </row>
    <row r="1704" spans="1:1" x14ac:dyDescent="0.2">
      <c r="A1704" s="41"/>
    </row>
    <row r="1705" spans="1:1" x14ac:dyDescent="0.2">
      <c r="A1705" s="41"/>
    </row>
    <row r="1706" spans="1:1" x14ac:dyDescent="0.2">
      <c r="A1706" s="41"/>
    </row>
    <row r="1707" spans="1:1" x14ac:dyDescent="0.2">
      <c r="A1707" s="41"/>
    </row>
    <row r="1708" spans="1:1" x14ac:dyDescent="0.2">
      <c r="A1708" s="41"/>
    </row>
    <row r="1709" spans="1:1" x14ac:dyDescent="0.2">
      <c r="A1709" s="41"/>
    </row>
    <row r="1710" spans="1:1" x14ac:dyDescent="0.2">
      <c r="A1710" s="41"/>
    </row>
    <row r="1711" spans="1:1" x14ac:dyDescent="0.2">
      <c r="A1711" s="41"/>
    </row>
    <row r="1712" spans="1:1" x14ac:dyDescent="0.2">
      <c r="A1712" s="41"/>
    </row>
    <row r="1713" spans="1:1" x14ac:dyDescent="0.2">
      <c r="A1713" s="41"/>
    </row>
    <row r="1714" spans="1:1" x14ac:dyDescent="0.2">
      <c r="A1714" s="41"/>
    </row>
    <row r="1715" spans="1:1" x14ac:dyDescent="0.2">
      <c r="A1715" s="41"/>
    </row>
    <row r="1716" spans="1:1" x14ac:dyDescent="0.2">
      <c r="A1716" s="41"/>
    </row>
    <row r="1717" spans="1:1" x14ac:dyDescent="0.2">
      <c r="A1717" s="41"/>
    </row>
    <row r="1718" spans="1:1" x14ac:dyDescent="0.2">
      <c r="A1718" s="41"/>
    </row>
    <row r="1719" spans="1:1" x14ac:dyDescent="0.2">
      <c r="A1719" s="41"/>
    </row>
    <row r="1720" spans="1:1" x14ac:dyDescent="0.2">
      <c r="A1720" s="41"/>
    </row>
    <row r="1721" spans="1:1" x14ac:dyDescent="0.2">
      <c r="A1721" s="41"/>
    </row>
    <row r="1722" spans="1:1" x14ac:dyDescent="0.2">
      <c r="A1722" s="41"/>
    </row>
    <row r="1723" spans="1:1" x14ac:dyDescent="0.2">
      <c r="A1723" s="41"/>
    </row>
    <row r="1724" spans="1:1" x14ac:dyDescent="0.2">
      <c r="A1724" s="41"/>
    </row>
    <row r="1725" spans="1:1" x14ac:dyDescent="0.2">
      <c r="A1725" s="41"/>
    </row>
    <row r="1726" spans="1:1" x14ac:dyDescent="0.2">
      <c r="A1726" s="41"/>
    </row>
    <row r="1727" spans="1:1" x14ac:dyDescent="0.2">
      <c r="A1727" s="41"/>
    </row>
    <row r="1728" spans="1:1" x14ac:dyDescent="0.2">
      <c r="A1728" s="41"/>
    </row>
    <row r="1729" spans="1:1" x14ac:dyDescent="0.2">
      <c r="A1729" s="41"/>
    </row>
    <row r="1730" spans="1:1" x14ac:dyDescent="0.2">
      <c r="A1730" s="41"/>
    </row>
    <row r="1731" spans="1:1" x14ac:dyDescent="0.2">
      <c r="A1731" s="41"/>
    </row>
    <row r="1732" spans="1:1" x14ac:dyDescent="0.2">
      <c r="A1732" s="41"/>
    </row>
    <row r="1733" spans="1:1" x14ac:dyDescent="0.2">
      <c r="A1733" s="41"/>
    </row>
    <row r="1734" spans="1:1" x14ac:dyDescent="0.2">
      <c r="A1734" s="41"/>
    </row>
    <row r="1735" spans="1:1" x14ac:dyDescent="0.2">
      <c r="A1735" s="41"/>
    </row>
    <row r="1736" spans="1:1" x14ac:dyDescent="0.2">
      <c r="A1736" s="41"/>
    </row>
    <row r="1737" spans="1:1" x14ac:dyDescent="0.2">
      <c r="A1737" s="41"/>
    </row>
    <row r="1738" spans="1:1" x14ac:dyDescent="0.2">
      <c r="A1738" s="41"/>
    </row>
    <row r="1739" spans="1:1" x14ac:dyDescent="0.2">
      <c r="A1739" s="41"/>
    </row>
    <row r="1740" spans="1:1" x14ac:dyDescent="0.2">
      <c r="A1740" s="41"/>
    </row>
    <row r="1741" spans="1:1" x14ac:dyDescent="0.2">
      <c r="A1741" s="41"/>
    </row>
    <row r="1742" spans="1:1" x14ac:dyDescent="0.2">
      <c r="A1742" s="41"/>
    </row>
    <row r="1743" spans="1:1" x14ac:dyDescent="0.2">
      <c r="A1743" s="41"/>
    </row>
    <row r="1744" spans="1:1" x14ac:dyDescent="0.2">
      <c r="A1744" s="41"/>
    </row>
    <row r="1745" spans="1:1" x14ac:dyDescent="0.2">
      <c r="A1745" s="41"/>
    </row>
    <row r="1746" spans="1:1" x14ac:dyDescent="0.2">
      <c r="A1746" s="41"/>
    </row>
    <row r="1747" spans="1:1" x14ac:dyDescent="0.2">
      <c r="A1747" s="41"/>
    </row>
    <row r="1748" spans="1:1" x14ac:dyDescent="0.2">
      <c r="A1748" s="41"/>
    </row>
    <row r="1749" spans="1:1" x14ac:dyDescent="0.2">
      <c r="A1749" s="41"/>
    </row>
    <row r="1750" spans="1:1" x14ac:dyDescent="0.2">
      <c r="A1750" s="41"/>
    </row>
    <row r="1751" spans="1:1" x14ac:dyDescent="0.2">
      <c r="A1751" s="41"/>
    </row>
    <row r="1752" spans="1:1" x14ac:dyDescent="0.2">
      <c r="A1752" s="41"/>
    </row>
    <row r="1753" spans="1:1" x14ac:dyDescent="0.2">
      <c r="A1753" s="41"/>
    </row>
    <row r="1754" spans="1:1" x14ac:dyDescent="0.2">
      <c r="A1754" s="41"/>
    </row>
    <row r="1755" spans="1:1" x14ac:dyDescent="0.2">
      <c r="A1755" s="41"/>
    </row>
    <row r="1756" spans="1:1" x14ac:dyDescent="0.2">
      <c r="A1756" s="41"/>
    </row>
    <row r="1757" spans="1:1" x14ac:dyDescent="0.2">
      <c r="A1757" s="41"/>
    </row>
    <row r="1758" spans="1:1" x14ac:dyDescent="0.2">
      <c r="A1758" s="41"/>
    </row>
    <row r="1759" spans="1:1" x14ac:dyDescent="0.2">
      <c r="A1759" s="41"/>
    </row>
    <row r="1760" spans="1:1" x14ac:dyDescent="0.2">
      <c r="A1760" s="41"/>
    </row>
    <row r="1761" spans="1:1" x14ac:dyDescent="0.2">
      <c r="A1761" s="41"/>
    </row>
    <row r="1762" spans="1:1" x14ac:dyDescent="0.2">
      <c r="A1762" s="41"/>
    </row>
    <row r="1763" spans="1:1" x14ac:dyDescent="0.2">
      <c r="A1763" s="41"/>
    </row>
    <row r="1764" spans="1:1" x14ac:dyDescent="0.2">
      <c r="A1764" s="41"/>
    </row>
    <row r="1765" spans="1:1" x14ac:dyDescent="0.2">
      <c r="A1765" s="41"/>
    </row>
    <row r="1766" spans="1:1" x14ac:dyDescent="0.2">
      <c r="A1766" s="41"/>
    </row>
    <row r="1767" spans="1:1" x14ac:dyDescent="0.2">
      <c r="A1767" s="41"/>
    </row>
    <row r="1768" spans="1:1" x14ac:dyDescent="0.2">
      <c r="A1768" s="41"/>
    </row>
    <row r="1769" spans="1:1" x14ac:dyDescent="0.2">
      <c r="A1769" s="41"/>
    </row>
    <row r="1770" spans="1:1" x14ac:dyDescent="0.2">
      <c r="A1770" s="41"/>
    </row>
    <row r="1771" spans="1:1" x14ac:dyDescent="0.2">
      <c r="A1771" s="41"/>
    </row>
    <row r="1772" spans="1:1" x14ac:dyDescent="0.2">
      <c r="A1772" s="41"/>
    </row>
    <row r="1773" spans="1:1" x14ac:dyDescent="0.2">
      <c r="A1773" s="41"/>
    </row>
    <row r="1774" spans="1:1" x14ac:dyDescent="0.2">
      <c r="A1774" s="41"/>
    </row>
    <row r="1775" spans="1:1" x14ac:dyDescent="0.2">
      <c r="A1775" s="41"/>
    </row>
    <row r="1776" spans="1:1" x14ac:dyDescent="0.2">
      <c r="A1776" s="41"/>
    </row>
    <row r="1777" spans="1:1" x14ac:dyDescent="0.2">
      <c r="A1777" s="41"/>
    </row>
    <row r="1778" spans="1:1" x14ac:dyDescent="0.2">
      <c r="A1778" s="41"/>
    </row>
    <row r="1779" spans="1:1" x14ac:dyDescent="0.2">
      <c r="A1779" s="41"/>
    </row>
    <row r="1780" spans="1:1" x14ac:dyDescent="0.2">
      <c r="A1780" s="41"/>
    </row>
    <row r="1781" spans="1:1" x14ac:dyDescent="0.2">
      <c r="A1781" s="41"/>
    </row>
    <row r="1782" spans="1:1" x14ac:dyDescent="0.2">
      <c r="A1782" s="41"/>
    </row>
    <row r="1783" spans="1:1" x14ac:dyDescent="0.2">
      <c r="A1783" s="41"/>
    </row>
    <row r="1784" spans="1:1" x14ac:dyDescent="0.2">
      <c r="A1784" s="41"/>
    </row>
    <row r="1785" spans="1:1" x14ac:dyDescent="0.2">
      <c r="A1785" s="41"/>
    </row>
    <row r="1786" spans="1:1" x14ac:dyDescent="0.2">
      <c r="A1786" s="41"/>
    </row>
    <row r="1787" spans="1:1" x14ac:dyDescent="0.2">
      <c r="A1787" s="41"/>
    </row>
    <row r="1788" spans="1:1" x14ac:dyDescent="0.2">
      <c r="A1788" s="41"/>
    </row>
    <row r="1789" spans="1:1" x14ac:dyDescent="0.2">
      <c r="A1789" s="41"/>
    </row>
    <row r="1790" spans="1:1" x14ac:dyDescent="0.2">
      <c r="A1790" s="41"/>
    </row>
    <row r="1791" spans="1:1" x14ac:dyDescent="0.2">
      <c r="A1791" s="41"/>
    </row>
    <row r="1792" spans="1:1" x14ac:dyDescent="0.2">
      <c r="A1792" s="41"/>
    </row>
    <row r="1793" spans="1:1" x14ac:dyDescent="0.2">
      <c r="A1793" s="41"/>
    </row>
    <row r="1794" spans="1:1" x14ac:dyDescent="0.2">
      <c r="A1794" s="41"/>
    </row>
    <row r="1795" spans="1:1" x14ac:dyDescent="0.2">
      <c r="A1795" s="41"/>
    </row>
    <row r="1796" spans="1:1" x14ac:dyDescent="0.2">
      <c r="A1796" s="41"/>
    </row>
    <row r="1797" spans="1:1" x14ac:dyDescent="0.2">
      <c r="A1797" s="41"/>
    </row>
    <row r="1798" spans="1:1" x14ac:dyDescent="0.2">
      <c r="A1798" s="41"/>
    </row>
    <row r="1799" spans="1:1" x14ac:dyDescent="0.2">
      <c r="A1799" s="41"/>
    </row>
    <row r="1800" spans="1:1" x14ac:dyDescent="0.2">
      <c r="A1800" s="41"/>
    </row>
    <row r="1801" spans="1:1" x14ac:dyDescent="0.2">
      <c r="A1801" s="41"/>
    </row>
    <row r="1802" spans="1:1" x14ac:dyDescent="0.2">
      <c r="A1802" s="41"/>
    </row>
    <row r="1803" spans="1:1" x14ac:dyDescent="0.2">
      <c r="A1803" s="41"/>
    </row>
    <row r="1804" spans="1:1" x14ac:dyDescent="0.2">
      <c r="A1804" s="41"/>
    </row>
    <row r="1805" spans="1:1" x14ac:dyDescent="0.2">
      <c r="A1805" s="41"/>
    </row>
    <row r="1806" spans="1:1" x14ac:dyDescent="0.2">
      <c r="A1806" s="41"/>
    </row>
    <row r="1807" spans="1:1" x14ac:dyDescent="0.2">
      <c r="A1807" s="41"/>
    </row>
    <row r="1808" spans="1:1" x14ac:dyDescent="0.2">
      <c r="A1808" s="41"/>
    </row>
    <row r="1809" spans="1:1" x14ac:dyDescent="0.2">
      <c r="A1809" s="41"/>
    </row>
    <row r="1810" spans="1:1" x14ac:dyDescent="0.2">
      <c r="A1810" s="41"/>
    </row>
    <row r="1811" spans="1:1" x14ac:dyDescent="0.2">
      <c r="A1811" s="41"/>
    </row>
    <row r="1812" spans="1:1" x14ac:dyDescent="0.2">
      <c r="A1812" s="41"/>
    </row>
    <row r="1813" spans="1:1" x14ac:dyDescent="0.2">
      <c r="A1813" s="41"/>
    </row>
    <row r="1814" spans="1:1" x14ac:dyDescent="0.2">
      <c r="A1814" s="41"/>
    </row>
    <row r="1815" spans="1:1" x14ac:dyDescent="0.2">
      <c r="A1815" s="41"/>
    </row>
    <row r="1816" spans="1:1" x14ac:dyDescent="0.2">
      <c r="A1816" s="41"/>
    </row>
    <row r="1817" spans="1:1" x14ac:dyDescent="0.2">
      <c r="A1817" s="41"/>
    </row>
    <row r="1818" spans="1:1" x14ac:dyDescent="0.2">
      <c r="A1818" s="41"/>
    </row>
    <row r="1819" spans="1:1" x14ac:dyDescent="0.2">
      <c r="A1819" s="41"/>
    </row>
    <row r="1820" spans="1:1" x14ac:dyDescent="0.2">
      <c r="A1820" s="41"/>
    </row>
    <row r="1821" spans="1:1" x14ac:dyDescent="0.2">
      <c r="A1821" s="41"/>
    </row>
    <row r="1822" spans="1:1" x14ac:dyDescent="0.2">
      <c r="A1822" s="41"/>
    </row>
    <row r="1823" spans="1:1" x14ac:dyDescent="0.2">
      <c r="A1823" s="41"/>
    </row>
    <row r="1824" spans="1:1" x14ac:dyDescent="0.2">
      <c r="A1824" s="41"/>
    </row>
    <row r="1825" spans="1:1" x14ac:dyDescent="0.2">
      <c r="A1825" s="41"/>
    </row>
    <row r="1826" spans="1:1" x14ac:dyDescent="0.2">
      <c r="A1826" s="41"/>
    </row>
    <row r="1827" spans="1:1" x14ac:dyDescent="0.2">
      <c r="A1827" s="41"/>
    </row>
    <row r="1828" spans="1:1" x14ac:dyDescent="0.2">
      <c r="A1828" s="41"/>
    </row>
    <row r="1829" spans="1:1" x14ac:dyDescent="0.2">
      <c r="A1829" s="41"/>
    </row>
    <row r="1830" spans="1:1" x14ac:dyDescent="0.2">
      <c r="A1830" s="41"/>
    </row>
    <row r="1831" spans="1:1" x14ac:dyDescent="0.2">
      <c r="A1831" s="41"/>
    </row>
    <row r="1832" spans="1:1" x14ac:dyDescent="0.2">
      <c r="A1832" s="41"/>
    </row>
    <row r="1833" spans="1:1" x14ac:dyDescent="0.2">
      <c r="A1833" s="41"/>
    </row>
    <row r="1834" spans="1:1" x14ac:dyDescent="0.2">
      <c r="A1834" s="41"/>
    </row>
    <row r="1835" spans="1:1" x14ac:dyDescent="0.2">
      <c r="A1835" s="41"/>
    </row>
    <row r="1836" spans="1:1" x14ac:dyDescent="0.2">
      <c r="A1836" s="41"/>
    </row>
    <row r="1837" spans="1:1" x14ac:dyDescent="0.2">
      <c r="A1837" s="41"/>
    </row>
    <row r="1838" spans="1:1" x14ac:dyDescent="0.2">
      <c r="A1838" s="41"/>
    </row>
    <row r="1839" spans="1:1" x14ac:dyDescent="0.2">
      <c r="A1839" s="41"/>
    </row>
    <row r="1840" spans="1:1" x14ac:dyDescent="0.2">
      <c r="A1840" s="41"/>
    </row>
    <row r="1841" spans="1:1" x14ac:dyDescent="0.2">
      <c r="A1841" s="41"/>
    </row>
    <row r="1842" spans="1:1" x14ac:dyDescent="0.2">
      <c r="A1842" s="41"/>
    </row>
    <row r="1843" spans="1:1" x14ac:dyDescent="0.2">
      <c r="A1843" s="41"/>
    </row>
    <row r="1844" spans="1:1" x14ac:dyDescent="0.2">
      <c r="A1844" s="41"/>
    </row>
    <row r="1845" spans="1:1" x14ac:dyDescent="0.2">
      <c r="A1845" s="41"/>
    </row>
    <row r="1846" spans="1:1" x14ac:dyDescent="0.2">
      <c r="A1846" s="41"/>
    </row>
    <row r="1847" spans="1:1" x14ac:dyDescent="0.2">
      <c r="A1847" s="41"/>
    </row>
    <row r="1848" spans="1:1" x14ac:dyDescent="0.2">
      <c r="A1848" s="41"/>
    </row>
    <row r="1849" spans="1:1" x14ac:dyDescent="0.2">
      <c r="A1849" s="41"/>
    </row>
    <row r="1850" spans="1:1" x14ac:dyDescent="0.2">
      <c r="A1850" s="41"/>
    </row>
    <row r="1851" spans="1:1" x14ac:dyDescent="0.2">
      <c r="A1851" s="41"/>
    </row>
    <row r="1852" spans="1:1" x14ac:dyDescent="0.2">
      <c r="A1852" s="41"/>
    </row>
    <row r="1853" spans="1:1" x14ac:dyDescent="0.2">
      <c r="A1853" s="41"/>
    </row>
    <row r="1854" spans="1:1" x14ac:dyDescent="0.2">
      <c r="A1854" s="41"/>
    </row>
    <row r="1855" spans="1:1" x14ac:dyDescent="0.2">
      <c r="A1855" s="41"/>
    </row>
    <row r="1856" spans="1:1" x14ac:dyDescent="0.2">
      <c r="A1856" s="41"/>
    </row>
    <row r="1857" spans="1:1" x14ac:dyDescent="0.2">
      <c r="A1857" s="41"/>
    </row>
    <row r="1858" spans="1:1" x14ac:dyDescent="0.2">
      <c r="A1858" s="41"/>
    </row>
    <row r="1859" spans="1:1" x14ac:dyDescent="0.2">
      <c r="A1859" s="41"/>
    </row>
    <row r="1860" spans="1:1" x14ac:dyDescent="0.2">
      <c r="A1860" s="41"/>
    </row>
    <row r="1861" spans="1:1" x14ac:dyDescent="0.2">
      <c r="A1861" s="41"/>
    </row>
    <row r="1862" spans="1:1" x14ac:dyDescent="0.2">
      <c r="A1862" s="41"/>
    </row>
    <row r="1863" spans="1:1" x14ac:dyDescent="0.2">
      <c r="A1863" s="41"/>
    </row>
    <row r="1864" spans="1:1" x14ac:dyDescent="0.2">
      <c r="A1864" s="41"/>
    </row>
    <row r="1865" spans="1:1" x14ac:dyDescent="0.2">
      <c r="A1865" s="41"/>
    </row>
    <row r="1866" spans="1:1" x14ac:dyDescent="0.2">
      <c r="A1866" s="41"/>
    </row>
    <row r="1867" spans="1:1" x14ac:dyDescent="0.2">
      <c r="A1867" s="41"/>
    </row>
    <row r="1868" spans="1:1" x14ac:dyDescent="0.2">
      <c r="A1868" s="41"/>
    </row>
    <row r="1869" spans="1:1" x14ac:dyDescent="0.2">
      <c r="A1869" s="41"/>
    </row>
    <row r="1870" spans="1:1" x14ac:dyDescent="0.2">
      <c r="A1870" s="41"/>
    </row>
    <row r="1871" spans="1:1" x14ac:dyDescent="0.2">
      <c r="A1871" s="41"/>
    </row>
    <row r="1872" spans="1:1" x14ac:dyDescent="0.2">
      <c r="A1872" s="41"/>
    </row>
    <row r="1873" spans="1:1" x14ac:dyDescent="0.2">
      <c r="A1873" s="41"/>
    </row>
    <row r="1874" spans="1:1" x14ac:dyDescent="0.2">
      <c r="A1874" s="41"/>
    </row>
    <row r="1875" spans="1:1" x14ac:dyDescent="0.2">
      <c r="A1875" s="41"/>
    </row>
    <row r="1876" spans="1:1" x14ac:dyDescent="0.2">
      <c r="A1876" s="41"/>
    </row>
    <row r="1877" spans="1:1" x14ac:dyDescent="0.2">
      <c r="A1877" s="41"/>
    </row>
    <row r="1878" spans="1:1" x14ac:dyDescent="0.2">
      <c r="A1878" s="41"/>
    </row>
    <row r="1879" spans="1:1" x14ac:dyDescent="0.2">
      <c r="A1879" s="41"/>
    </row>
    <row r="1880" spans="1:1" x14ac:dyDescent="0.2">
      <c r="A1880" s="41"/>
    </row>
    <row r="1881" spans="1:1" x14ac:dyDescent="0.2">
      <c r="A1881" s="41"/>
    </row>
    <row r="1882" spans="1:1" x14ac:dyDescent="0.2">
      <c r="A1882" s="41"/>
    </row>
    <row r="1883" spans="1:1" x14ac:dyDescent="0.2">
      <c r="A1883" s="41"/>
    </row>
    <row r="1884" spans="1:1" x14ac:dyDescent="0.2">
      <c r="A1884" s="41"/>
    </row>
    <row r="1885" spans="1:1" x14ac:dyDescent="0.2">
      <c r="A1885" s="41"/>
    </row>
    <row r="1886" spans="1:1" x14ac:dyDescent="0.2">
      <c r="A1886" s="41"/>
    </row>
    <row r="1887" spans="1:1" x14ac:dyDescent="0.2">
      <c r="A1887" s="41"/>
    </row>
    <row r="1888" spans="1:1" x14ac:dyDescent="0.2">
      <c r="A1888" s="41"/>
    </row>
    <row r="1889" spans="1:1" x14ac:dyDescent="0.2">
      <c r="A1889" s="41"/>
    </row>
    <row r="1890" spans="1:1" x14ac:dyDescent="0.2">
      <c r="A1890" s="41"/>
    </row>
    <row r="1891" spans="1:1" x14ac:dyDescent="0.2">
      <c r="A1891" s="41"/>
    </row>
    <row r="1892" spans="1:1" x14ac:dyDescent="0.2">
      <c r="A1892" s="41"/>
    </row>
    <row r="1893" spans="1:1" x14ac:dyDescent="0.2">
      <c r="A1893" s="41"/>
    </row>
    <row r="1894" spans="1:1" x14ac:dyDescent="0.2">
      <c r="A1894" s="41"/>
    </row>
    <row r="1895" spans="1:1" x14ac:dyDescent="0.2">
      <c r="A1895" s="41"/>
    </row>
    <row r="1896" spans="1:1" x14ac:dyDescent="0.2">
      <c r="A1896" s="41"/>
    </row>
    <row r="1897" spans="1:1" x14ac:dyDescent="0.2">
      <c r="A1897" s="41"/>
    </row>
    <row r="1898" spans="1:1" x14ac:dyDescent="0.2">
      <c r="A1898" s="41"/>
    </row>
    <row r="1899" spans="1:1" x14ac:dyDescent="0.2">
      <c r="A1899" s="41"/>
    </row>
    <row r="1900" spans="1:1" x14ac:dyDescent="0.2">
      <c r="A1900" s="41"/>
    </row>
    <row r="1901" spans="1:1" x14ac:dyDescent="0.2">
      <c r="A1901" s="41"/>
    </row>
    <row r="1902" spans="1:1" x14ac:dyDescent="0.2">
      <c r="A1902" s="41"/>
    </row>
    <row r="1903" spans="1:1" x14ac:dyDescent="0.2">
      <c r="A1903" s="41"/>
    </row>
    <row r="1904" spans="1:1" x14ac:dyDescent="0.2">
      <c r="A1904" s="41"/>
    </row>
    <row r="1905" spans="1:1" x14ac:dyDescent="0.2">
      <c r="A1905" s="41"/>
    </row>
    <row r="1906" spans="1:1" x14ac:dyDescent="0.2">
      <c r="A1906" s="41"/>
    </row>
    <row r="1907" spans="1:1" x14ac:dyDescent="0.2">
      <c r="A1907" s="41"/>
    </row>
    <row r="1908" spans="1:1" x14ac:dyDescent="0.2">
      <c r="A1908" s="41"/>
    </row>
    <row r="1909" spans="1:1" x14ac:dyDescent="0.2">
      <c r="A1909" s="41"/>
    </row>
    <row r="1910" spans="1:1" x14ac:dyDescent="0.2">
      <c r="A1910" s="41"/>
    </row>
    <row r="1911" spans="1:1" x14ac:dyDescent="0.2">
      <c r="A1911" s="41"/>
    </row>
    <row r="1912" spans="1:1" x14ac:dyDescent="0.2">
      <c r="A1912" s="41"/>
    </row>
    <row r="1913" spans="1:1" x14ac:dyDescent="0.2">
      <c r="A1913" s="41"/>
    </row>
    <row r="1914" spans="1:1" x14ac:dyDescent="0.2">
      <c r="A1914" s="41"/>
    </row>
    <row r="1915" spans="1:1" x14ac:dyDescent="0.2">
      <c r="A1915" s="41"/>
    </row>
    <row r="1916" spans="1:1" x14ac:dyDescent="0.2">
      <c r="A1916" s="41"/>
    </row>
    <row r="1917" spans="1:1" x14ac:dyDescent="0.2">
      <c r="A1917" s="41"/>
    </row>
    <row r="1918" spans="1:1" x14ac:dyDescent="0.2">
      <c r="A1918" s="41"/>
    </row>
    <row r="1919" spans="1:1" x14ac:dyDescent="0.2">
      <c r="A1919" s="41"/>
    </row>
    <row r="1920" spans="1:1" x14ac:dyDescent="0.2">
      <c r="A1920" s="41"/>
    </row>
    <row r="1921" spans="1:1" x14ac:dyDescent="0.2">
      <c r="A1921" s="41"/>
    </row>
    <row r="1922" spans="1:1" x14ac:dyDescent="0.2">
      <c r="A1922" s="41"/>
    </row>
    <row r="1923" spans="1:1" x14ac:dyDescent="0.2">
      <c r="A1923" s="41"/>
    </row>
    <row r="1924" spans="1:1" x14ac:dyDescent="0.2">
      <c r="A1924" s="41"/>
    </row>
    <row r="1925" spans="1:1" x14ac:dyDescent="0.2">
      <c r="A1925" s="41"/>
    </row>
    <row r="1926" spans="1:1" x14ac:dyDescent="0.2">
      <c r="A1926" s="41"/>
    </row>
    <row r="1927" spans="1:1" x14ac:dyDescent="0.2">
      <c r="A1927" s="41"/>
    </row>
    <row r="1928" spans="1:1" x14ac:dyDescent="0.2">
      <c r="A1928" s="41"/>
    </row>
    <row r="1929" spans="1:1" x14ac:dyDescent="0.2">
      <c r="A1929" s="41"/>
    </row>
    <row r="1930" spans="1:1" x14ac:dyDescent="0.2">
      <c r="A1930" s="41"/>
    </row>
    <row r="1931" spans="1:1" x14ac:dyDescent="0.2">
      <c r="A1931" s="41"/>
    </row>
    <row r="1932" spans="1:1" x14ac:dyDescent="0.2">
      <c r="A1932" s="41"/>
    </row>
    <row r="1933" spans="1:1" x14ac:dyDescent="0.2">
      <c r="A1933" s="41"/>
    </row>
    <row r="1934" spans="1:1" x14ac:dyDescent="0.2">
      <c r="A1934" s="41"/>
    </row>
    <row r="1935" spans="1:1" x14ac:dyDescent="0.2">
      <c r="A1935" s="41"/>
    </row>
    <row r="1936" spans="1:1" x14ac:dyDescent="0.2">
      <c r="A1936" s="41"/>
    </row>
    <row r="1937" spans="1:1" x14ac:dyDescent="0.2">
      <c r="A1937" s="41"/>
    </row>
    <row r="1938" spans="1:1" x14ac:dyDescent="0.2">
      <c r="A1938" s="41"/>
    </row>
    <row r="1939" spans="1:1" x14ac:dyDescent="0.2">
      <c r="A1939" s="41"/>
    </row>
    <row r="1940" spans="1:1" x14ac:dyDescent="0.2">
      <c r="A1940" s="41"/>
    </row>
    <row r="1941" spans="1:1" x14ac:dyDescent="0.2">
      <c r="A1941" s="41"/>
    </row>
    <row r="1942" spans="1:1" x14ac:dyDescent="0.2">
      <c r="A1942" s="41"/>
    </row>
    <row r="1943" spans="1:1" x14ac:dyDescent="0.2">
      <c r="A1943" s="41"/>
    </row>
    <row r="1944" spans="1:1" x14ac:dyDescent="0.2">
      <c r="A1944" s="41"/>
    </row>
    <row r="1945" spans="1:1" x14ac:dyDescent="0.2">
      <c r="A1945" s="41"/>
    </row>
    <row r="1946" spans="1:1" x14ac:dyDescent="0.2">
      <c r="A1946" s="41"/>
    </row>
    <row r="1947" spans="1:1" x14ac:dyDescent="0.2">
      <c r="A1947" s="41"/>
    </row>
    <row r="1948" spans="1:1" x14ac:dyDescent="0.2">
      <c r="A1948" s="41"/>
    </row>
    <row r="1949" spans="1:1" x14ac:dyDescent="0.2">
      <c r="A1949" s="41"/>
    </row>
    <row r="1950" spans="1:1" x14ac:dyDescent="0.2">
      <c r="A1950" s="41"/>
    </row>
    <row r="1951" spans="1:1" x14ac:dyDescent="0.2">
      <c r="A1951" s="41"/>
    </row>
    <row r="1952" spans="1:1" x14ac:dyDescent="0.2">
      <c r="A1952" s="41"/>
    </row>
    <row r="1953" spans="1:1" x14ac:dyDescent="0.2">
      <c r="A1953" s="41"/>
    </row>
    <row r="1954" spans="1:1" x14ac:dyDescent="0.2">
      <c r="A1954" s="41"/>
    </row>
    <row r="1955" spans="1:1" x14ac:dyDescent="0.2">
      <c r="A1955" s="41"/>
    </row>
    <row r="1956" spans="1:1" x14ac:dyDescent="0.2">
      <c r="A1956" s="41"/>
    </row>
    <row r="1957" spans="1:1" x14ac:dyDescent="0.2">
      <c r="A1957" s="41"/>
    </row>
    <row r="1958" spans="1:1" x14ac:dyDescent="0.2">
      <c r="A1958" s="41"/>
    </row>
    <row r="1959" spans="1:1" x14ac:dyDescent="0.2">
      <c r="A1959" s="41"/>
    </row>
    <row r="1960" spans="1:1" x14ac:dyDescent="0.2">
      <c r="A1960" s="41"/>
    </row>
    <row r="1961" spans="1:1" x14ac:dyDescent="0.2">
      <c r="A1961" s="41"/>
    </row>
    <row r="1962" spans="1:1" x14ac:dyDescent="0.2">
      <c r="A1962" s="41"/>
    </row>
    <row r="1963" spans="1:1" x14ac:dyDescent="0.2">
      <c r="A1963" s="41"/>
    </row>
    <row r="1964" spans="1:1" x14ac:dyDescent="0.2">
      <c r="A1964" s="41"/>
    </row>
    <row r="1965" spans="1:1" x14ac:dyDescent="0.2">
      <c r="A1965" s="41"/>
    </row>
    <row r="1966" spans="1:1" x14ac:dyDescent="0.2">
      <c r="A1966" s="41"/>
    </row>
    <row r="1967" spans="1:1" x14ac:dyDescent="0.2">
      <c r="A1967" s="41"/>
    </row>
    <row r="1968" spans="1:1" x14ac:dyDescent="0.2">
      <c r="A1968" s="41"/>
    </row>
    <row r="1969" spans="1:1" x14ac:dyDescent="0.2">
      <c r="A1969" s="41"/>
    </row>
    <row r="1970" spans="1:1" x14ac:dyDescent="0.2">
      <c r="A1970" s="41"/>
    </row>
    <row r="1971" spans="1:1" x14ac:dyDescent="0.2">
      <c r="A1971" s="41"/>
    </row>
    <row r="1972" spans="1:1" x14ac:dyDescent="0.2">
      <c r="A1972" s="41"/>
    </row>
    <row r="1973" spans="1:1" x14ac:dyDescent="0.2">
      <c r="A1973" s="41"/>
    </row>
    <row r="1974" spans="1:1" x14ac:dyDescent="0.2">
      <c r="A1974" s="41"/>
    </row>
    <row r="1975" spans="1:1" x14ac:dyDescent="0.2">
      <c r="A1975" s="41"/>
    </row>
    <row r="1976" spans="1:1" x14ac:dyDescent="0.2">
      <c r="A1976" s="41"/>
    </row>
    <row r="1977" spans="1:1" x14ac:dyDescent="0.2">
      <c r="A1977" s="41"/>
    </row>
    <row r="1978" spans="1:1" x14ac:dyDescent="0.2">
      <c r="A1978" s="41"/>
    </row>
    <row r="1979" spans="1:1" x14ac:dyDescent="0.2">
      <c r="A1979" s="41"/>
    </row>
    <row r="1980" spans="1:1" x14ac:dyDescent="0.2">
      <c r="A1980" s="41"/>
    </row>
    <row r="1981" spans="1:1" x14ac:dyDescent="0.2">
      <c r="A1981" s="41"/>
    </row>
    <row r="1982" spans="1:1" x14ac:dyDescent="0.2">
      <c r="A1982" s="41"/>
    </row>
    <row r="1983" spans="1:1" x14ac:dyDescent="0.2">
      <c r="A1983" s="41"/>
    </row>
    <row r="1984" spans="1:1" x14ac:dyDescent="0.2">
      <c r="A1984" s="41"/>
    </row>
    <row r="1985" spans="1:1" x14ac:dyDescent="0.2">
      <c r="A1985" s="41"/>
    </row>
    <row r="1986" spans="1:1" x14ac:dyDescent="0.2">
      <c r="A1986" s="41"/>
    </row>
    <row r="1987" spans="1:1" x14ac:dyDescent="0.2">
      <c r="A1987" s="41"/>
    </row>
    <row r="1988" spans="1:1" x14ac:dyDescent="0.2">
      <c r="A1988" s="41"/>
    </row>
    <row r="1989" spans="1:1" x14ac:dyDescent="0.2">
      <c r="A1989" s="41"/>
    </row>
    <row r="1990" spans="1:1" x14ac:dyDescent="0.2">
      <c r="A1990" s="41"/>
    </row>
    <row r="1991" spans="1:1" x14ac:dyDescent="0.2">
      <c r="A1991" s="41"/>
    </row>
    <row r="1992" spans="1:1" x14ac:dyDescent="0.2">
      <c r="A1992" s="41"/>
    </row>
    <row r="1993" spans="1:1" x14ac:dyDescent="0.2">
      <c r="A1993" s="41"/>
    </row>
    <row r="1994" spans="1:1" x14ac:dyDescent="0.2">
      <c r="A1994" s="41"/>
    </row>
    <row r="1995" spans="1:1" x14ac:dyDescent="0.2">
      <c r="A1995" s="41"/>
    </row>
    <row r="1996" spans="1:1" x14ac:dyDescent="0.2">
      <c r="A1996" s="41"/>
    </row>
    <row r="1997" spans="1:1" x14ac:dyDescent="0.2">
      <c r="A1997" s="41"/>
    </row>
    <row r="1998" spans="1:1" x14ac:dyDescent="0.2">
      <c r="A1998" s="41"/>
    </row>
    <row r="1999" spans="1:1" x14ac:dyDescent="0.2">
      <c r="A1999" s="41"/>
    </row>
    <row r="2000" spans="1:1" x14ac:dyDescent="0.2">
      <c r="A2000" s="41"/>
    </row>
    <row r="2001" spans="1:1" x14ac:dyDescent="0.2">
      <c r="A2001" s="41"/>
    </row>
    <row r="2002" spans="1:1" x14ac:dyDescent="0.2">
      <c r="A2002" s="41"/>
    </row>
  </sheetData>
  <sheetProtection password="F79D" sheet="1" objects="1" scenarios="1"/>
  <mergeCells count="52">
    <mergeCell ref="A12:A16"/>
    <mergeCell ref="B20:C20"/>
    <mergeCell ref="B16:C16"/>
    <mergeCell ref="B14:C14"/>
    <mergeCell ref="A19:A23"/>
    <mergeCell ref="A43:A47"/>
    <mergeCell ref="B40:C40"/>
    <mergeCell ref="B44:C44"/>
    <mergeCell ref="A29:A33"/>
    <mergeCell ref="B43:D43"/>
    <mergeCell ref="B39:C39"/>
    <mergeCell ref="B46:C46"/>
    <mergeCell ref="B19:D19"/>
    <mergeCell ref="B9:C9"/>
    <mergeCell ref="B48:D48"/>
    <mergeCell ref="B41:D41"/>
    <mergeCell ref="B42:D42"/>
    <mergeCell ref="B24:D24"/>
    <mergeCell ref="B35:D35"/>
    <mergeCell ref="B27:D27"/>
    <mergeCell ref="B45:C45"/>
    <mergeCell ref="B34:D34"/>
    <mergeCell ref="B6:C6"/>
    <mergeCell ref="B10:D10"/>
    <mergeCell ref="A36:A40"/>
    <mergeCell ref="B47:C47"/>
    <mergeCell ref="B30:C30"/>
    <mergeCell ref="B36:D36"/>
    <mergeCell ref="B32:C32"/>
    <mergeCell ref="A5:A9"/>
    <mergeCell ref="B26:D26"/>
    <mergeCell ref="B7:C7"/>
    <mergeCell ref="B21:C21"/>
    <mergeCell ref="B22:C22"/>
    <mergeCell ref="B8:C8"/>
    <mergeCell ref="B17:D17"/>
    <mergeCell ref="B2:D2"/>
    <mergeCell ref="B15:C15"/>
    <mergeCell ref="B3:D3"/>
    <mergeCell ref="B11:D11"/>
    <mergeCell ref="B5:D5"/>
    <mergeCell ref="B4:D4"/>
    <mergeCell ref="B38:C38"/>
    <mergeCell ref="B33:C33"/>
    <mergeCell ref="B37:C37"/>
    <mergeCell ref="B29:D29"/>
    <mergeCell ref="B12:D12"/>
    <mergeCell ref="B13:C13"/>
    <mergeCell ref="B28:D28"/>
    <mergeCell ref="B18:D18"/>
    <mergeCell ref="B31:C31"/>
    <mergeCell ref="B23:C23"/>
  </mergeCells>
  <conditionalFormatting sqref="B5:D5 B7:C7 B12:D12 B19:D19 B29:D29 B36:D36 B43:D43">
    <cfRule type="cellIs" dxfId="278" priority="1" stopIfTrue="1" operator="equal">
      <formula>0</formula>
    </cfRule>
  </conditionalFormatting>
  <conditionalFormatting sqref="D7 D9 D14 D16 D21 D23 D31 D33 D38 D40 D45 D47">
    <cfRule type="cellIs" dxfId="277" priority="2" stopIfTrue="1" operator="equal">
      <formula>0</formula>
    </cfRule>
  </conditionalFormatting>
  <dataValidations count="1">
    <dataValidation type="list" allowBlank="1" showInputMessage="1" showErrorMessage="1" sqref="B3:C3">
      <formula1>Drop</formula1>
    </dataValidation>
  </dataValidations>
  <pageMargins left="0.75" right="0.42" top="0.26" bottom="0.2" header="0.26" footer="0.2"/>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O1" workbookViewId="0">
      <selection activeCell="O11" sqref="A11:IV11"/>
    </sheetView>
  </sheetViews>
  <sheetFormatPr defaultRowHeight="12.75" x14ac:dyDescent="0.2"/>
  <cols>
    <col min="1" max="14" width="0" hidden="1" customWidth="1"/>
  </cols>
  <sheetData>
    <row r="1" ht="63.75" customHeight="1" x14ac:dyDescent="0.2"/>
    <row r="5" ht="51.75" customHeight="1" x14ac:dyDescent="0.2"/>
    <row r="8" ht="117.75" customHeight="1" x14ac:dyDescent="0.2"/>
    <row r="10" ht="33.75" customHeight="1" x14ac:dyDescent="0.2"/>
  </sheetData>
  <sheetProtection password="B128"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36"/>
  <sheetViews>
    <sheetView topLeftCell="O1" workbookViewId="0">
      <selection activeCell="N1" sqref="A1:N65536"/>
    </sheetView>
  </sheetViews>
  <sheetFormatPr defaultRowHeight="12.75" x14ac:dyDescent="0.2"/>
  <cols>
    <col min="1" max="1" width="9.140625" style="62" hidden="1" customWidth="1"/>
    <col min="2" max="2" width="14.140625" style="57" hidden="1" customWidth="1"/>
    <col min="3" max="3" width="9.140625" style="22" hidden="1" customWidth="1"/>
    <col min="4" max="4" width="14.140625" style="57" hidden="1" customWidth="1"/>
    <col min="5" max="5" width="9.140625" style="22" hidden="1" customWidth="1"/>
    <col min="6" max="6" width="14.140625" style="57" hidden="1" customWidth="1"/>
    <col min="7" max="7" width="9.140625" style="22" hidden="1" customWidth="1"/>
    <col min="8" max="8" width="14.140625" style="57" hidden="1" customWidth="1"/>
    <col min="9" max="9" width="9.140625" style="22" hidden="1" customWidth="1"/>
    <col min="10" max="10" width="14.140625" style="57" hidden="1" customWidth="1"/>
    <col min="11" max="11" width="9.140625" style="22" hidden="1" customWidth="1"/>
    <col min="12" max="12" width="14.140625" style="57" hidden="1" customWidth="1"/>
    <col min="13" max="13" width="9.140625" style="22" hidden="1" customWidth="1"/>
    <col min="14" max="14" width="14.140625" style="57" hidden="1" customWidth="1"/>
    <col min="15" max="16384" width="9.140625" style="55"/>
  </cols>
  <sheetData>
    <row r="1" spans="1:14" s="52" customFormat="1" ht="12.75" customHeight="1" x14ac:dyDescent="0.2">
      <c r="A1" s="174" t="s">
        <v>196</v>
      </c>
      <c r="B1" s="53">
        <v>1</v>
      </c>
      <c r="C1" s="174" t="s">
        <v>199</v>
      </c>
      <c r="D1" s="53">
        <v>2</v>
      </c>
      <c r="E1" s="51">
        <v>12</v>
      </c>
      <c r="F1" s="53">
        <v>3</v>
      </c>
      <c r="G1" s="51">
        <v>13</v>
      </c>
      <c r="H1" s="53">
        <v>4</v>
      </c>
      <c r="I1" s="174" t="s">
        <v>197</v>
      </c>
      <c r="J1" s="53">
        <v>5</v>
      </c>
      <c r="K1" s="174" t="s">
        <v>198</v>
      </c>
      <c r="L1" s="53">
        <v>6</v>
      </c>
      <c r="M1" s="174" t="s">
        <v>200</v>
      </c>
      <c r="N1" s="53">
        <v>7</v>
      </c>
    </row>
    <row r="2" spans="1:14" s="53" customFormat="1" ht="12" customHeight="1" x14ac:dyDescent="0.2">
      <c r="A2" s="53">
        <v>1</v>
      </c>
      <c r="B2" s="53" t="str">
        <f ca="1">IF(ISNA(VLOOKUP($A2,Marking1,2,FALSE)=TRUE),"",(VLOOKUP($A2,Marking1,2,FALSE)))</f>
        <v/>
      </c>
      <c r="D2" s="53" t="str">
        <f ca="1">IF(ISNA(VLOOKUP($A2,Marking2,2,FALSE)=TRUE),"",(VLOOKUP($A2,Marking2,2,FALSE)))</f>
        <v/>
      </c>
      <c r="F2" s="53" t="str">
        <f ca="1">IF(ISNA(VLOOKUP($A2,Marking3,2,FALSE)=TRUE),"",(VLOOKUP($A2,Marking3,2,FALSE)))</f>
        <v/>
      </c>
      <c r="H2" s="53" t="str">
        <f ca="1">IF(ISNA(VLOOKUP($A2,Marking4,2,FALSE)=TRUE),"",(VLOOKUP($A2,Marking4,2,FALSE)))</f>
        <v/>
      </c>
      <c r="J2" s="53" t="str">
        <f ca="1">IF(ISNA(VLOOKUP($A2,Marking5,2,FALSE)=TRUE),"",(VLOOKUP($A2,Marking5,2,FALSE)))</f>
        <v/>
      </c>
      <c r="L2" s="53" t="str">
        <f>IF(ISNA(VLOOKUP($A2,Marking6,2,FALSE)=TRUE),"",(VLOOKUP($A2,Marking6,2,FALSE)))</f>
        <v>Try scrolling down this sheet</v>
      </c>
      <c r="N2" s="53" t="str">
        <f t="shared" ref="N2:N33" ca="1" si="0">IF(ISNA(VLOOKUP($A2,Marking7,2,FALSE)=TRUE),"",(VLOOKUP($A2,Marking7,2,FALSE)))</f>
        <v/>
      </c>
    </row>
    <row r="3" spans="1:14" s="54" customFormat="1" ht="12" customHeight="1" x14ac:dyDescent="0.2">
      <c r="A3" s="54">
        <v>2</v>
      </c>
      <c r="B3" s="53" t="str">
        <f t="shared" ref="B3:B17" ca="1" si="1">IF(ISNA(VLOOKUP($A3,Marking1,2,FALSE)=TRUE),"",(VLOOKUP($A3,Marking1,2,FALSE)))</f>
        <v/>
      </c>
      <c r="C3" s="53"/>
      <c r="D3" s="53" t="str">
        <f t="shared" ref="D3:D66" ca="1" si="2">IF(ISNA(VLOOKUP($A3,Marking2,2,FALSE)=TRUE),"",(VLOOKUP($A3,Marking2,2,FALSE)))</f>
        <v/>
      </c>
      <c r="E3" s="53"/>
      <c r="F3" s="53" t="str">
        <f t="shared" ref="F3:F66" ca="1" si="3">IF(ISNA(VLOOKUP($A3,Marking3,2,FALSE)=TRUE),"",(VLOOKUP($A3,Marking3,2,FALSE)))</f>
        <v/>
      </c>
      <c r="G3" s="53"/>
      <c r="H3" s="53" t="str">
        <f t="shared" ref="H3:H66" ca="1" si="4">IF(ISNA(VLOOKUP($A3,Marking4,2,FALSE)=TRUE),"",(VLOOKUP($A3,Marking4,2,FALSE)))</f>
        <v/>
      </c>
      <c r="I3" s="53"/>
      <c r="J3" s="53" t="str">
        <f t="shared" ref="J3:J66" ca="1" si="5">IF(ISNA(VLOOKUP($A3,Marking5,2,FALSE)=TRUE),"",(VLOOKUP($A3,Marking5,2,FALSE)))</f>
        <v/>
      </c>
      <c r="K3" s="53"/>
      <c r="L3" s="53" t="str">
        <f t="shared" ref="L3:L66" si="6">IF(ISNA(VLOOKUP($A3,Marking6,2,FALSE)=TRUE),"",(VLOOKUP($A3,Marking6,2,FALSE)))</f>
        <v>Choose Yes from the drop down menu in the AFL column if you intend to mark this piece of work.</v>
      </c>
      <c r="M3" s="53"/>
      <c r="N3" s="53" t="str">
        <f t="shared" ca="1" si="0"/>
        <v/>
      </c>
    </row>
    <row r="4" spans="1:14" ht="17.25" customHeight="1" x14ac:dyDescent="0.2">
      <c r="A4" s="53">
        <v>3</v>
      </c>
      <c r="B4" s="53" t="str">
        <f t="shared" ca="1" si="1"/>
        <v/>
      </c>
      <c r="C4" s="53"/>
      <c r="D4" s="53" t="str">
        <f t="shared" ca="1" si="2"/>
        <v/>
      </c>
      <c r="E4" s="53"/>
      <c r="F4" s="53" t="str">
        <f t="shared" ca="1" si="3"/>
        <v/>
      </c>
      <c r="G4" s="53"/>
      <c r="H4" s="53" t="str">
        <f t="shared" ca="1" si="4"/>
        <v/>
      </c>
      <c r="I4" s="53"/>
      <c r="J4" s="53" t="str">
        <f t="shared" ca="1" si="5"/>
        <v/>
      </c>
      <c r="K4" s="53"/>
      <c r="L4" s="53" t="str">
        <f t="shared" ca="1" si="6"/>
        <v xml:space="preserve">C1a 1.4 Limestone and its uses worksheet </v>
      </c>
      <c r="M4" s="53"/>
      <c r="N4" s="53" t="str">
        <f t="shared" ca="1" si="0"/>
        <v/>
      </c>
    </row>
    <row r="5" spans="1:14" s="56" customFormat="1" ht="14.25" customHeight="1" x14ac:dyDescent="0.2">
      <c r="A5" s="53">
        <v>4</v>
      </c>
      <c r="B5" s="53" t="str">
        <f t="shared" ca="1" si="1"/>
        <v/>
      </c>
      <c r="C5" s="53"/>
      <c r="D5" s="53" t="str">
        <f t="shared" ca="1" si="2"/>
        <v/>
      </c>
      <c r="E5" s="53"/>
      <c r="F5" s="53" t="str">
        <f t="shared" ca="1" si="3"/>
        <v/>
      </c>
      <c r="G5" s="53"/>
      <c r="H5" s="53" t="str">
        <f t="shared" ca="1" si="4"/>
        <v/>
      </c>
      <c r="I5" s="53"/>
      <c r="J5" s="53" t="str">
        <f t="shared" ca="1" si="5"/>
        <v/>
      </c>
      <c r="K5" s="53"/>
      <c r="L5" s="53" t="str">
        <f t="shared" ca="1" si="6"/>
        <v>C1a 1.5 Limestone sheet</v>
      </c>
      <c r="M5" s="53"/>
      <c r="N5" s="53" t="str">
        <f t="shared" ca="1" si="0"/>
        <v/>
      </c>
    </row>
    <row r="6" spans="1:14" s="56" customFormat="1" ht="10.5" customHeight="1" x14ac:dyDescent="0.2">
      <c r="A6" s="54">
        <v>5</v>
      </c>
      <c r="B6" s="53" t="str">
        <f t="shared" ca="1" si="1"/>
        <v/>
      </c>
      <c r="C6" s="53"/>
      <c r="D6" s="53" t="str">
        <f t="shared" ca="1" si="2"/>
        <v/>
      </c>
      <c r="E6" s="53"/>
      <c r="F6" s="53" t="str">
        <f t="shared" ca="1" si="3"/>
        <v/>
      </c>
      <c r="G6" s="53"/>
      <c r="H6" s="53" t="str">
        <f t="shared" ca="1" si="4"/>
        <v/>
      </c>
      <c r="I6" s="53"/>
      <c r="J6" s="53" t="str">
        <f t="shared" ca="1" si="5"/>
        <v/>
      </c>
      <c r="K6" s="53"/>
      <c r="L6" s="53" t="str">
        <f t="shared" ca="1" si="6"/>
        <v/>
      </c>
      <c r="M6" s="53"/>
      <c r="N6" s="53" t="str">
        <f t="shared" ca="1" si="0"/>
        <v/>
      </c>
    </row>
    <row r="7" spans="1:14" s="56" customFormat="1" ht="18.75" customHeight="1" x14ac:dyDescent="0.2">
      <c r="A7" s="53">
        <v>6</v>
      </c>
      <c r="B7" s="53" t="str">
        <f t="shared" ca="1" si="1"/>
        <v/>
      </c>
      <c r="C7" s="53"/>
      <c r="D7" s="53" t="str">
        <f t="shared" ca="1" si="2"/>
        <v/>
      </c>
      <c r="E7" s="53"/>
      <c r="F7" s="53" t="str">
        <f t="shared" ca="1" si="3"/>
        <v/>
      </c>
      <c r="G7" s="53"/>
      <c r="H7" s="53" t="str">
        <f t="shared" ca="1" si="4"/>
        <v/>
      </c>
      <c r="I7" s="53"/>
      <c r="J7" s="53" t="str">
        <f t="shared" ca="1" si="5"/>
        <v/>
      </c>
      <c r="K7" s="53"/>
      <c r="L7" s="53" t="str">
        <f t="shared" ca="1" si="6"/>
        <v/>
      </c>
      <c r="M7" s="53"/>
      <c r="N7" s="53" t="str">
        <f t="shared" ca="1" si="0"/>
        <v/>
      </c>
    </row>
    <row r="8" spans="1:14" s="56" customFormat="1" ht="15.75" customHeight="1" x14ac:dyDescent="0.2">
      <c r="A8" s="53">
        <v>7</v>
      </c>
      <c r="B8" s="53" t="str">
        <f t="shared" ca="1" si="1"/>
        <v/>
      </c>
      <c r="C8" s="53"/>
      <c r="D8" s="53" t="str">
        <f t="shared" ca="1" si="2"/>
        <v/>
      </c>
      <c r="E8" s="53"/>
      <c r="F8" s="53" t="str">
        <f t="shared" ca="1" si="3"/>
        <v/>
      </c>
      <c r="G8" s="53"/>
      <c r="H8" s="53" t="str">
        <f t="shared" ca="1" si="4"/>
        <v/>
      </c>
      <c r="I8" s="53"/>
      <c r="J8" s="53" t="str">
        <f t="shared" ca="1" si="5"/>
        <v/>
      </c>
      <c r="K8" s="53"/>
      <c r="L8" s="53" t="str">
        <f t="shared" ca="1" si="6"/>
        <v/>
      </c>
      <c r="M8" s="53"/>
      <c r="N8" s="53" t="str">
        <f t="shared" ca="1" si="0"/>
        <v/>
      </c>
    </row>
    <row r="9" spans="1:14" s="56" customFormat="1" ht="15" customHeight="1" x14ac:dyDescent="0.2">
      <c r="A9" s="54">
        <v>8</v>
      </c>
      <c r="B9" s="53" t="str">
        <f t="shared" ca="1" si="1"/>
        <v/>
      </c>
      <c r="C9" s="53"/>
      <c r="D9" s="53" t="str">
        <f t="shared" ca="1" si="2"/>
        <v/>
      </c>
      <c r="E9" s="53"/>
      <c r="F9" s="53" t="str">
        <f t="shared" ca="1" si="3"/>
        <v/>
      </c>
      <c r="G9" s="53"/>
      <c r="H9" s="53" t="str">
        <f t="shared" ca="1" si="4"/>
        <v/>
      </c>
      <c r="I9" s="53"/>
      <c r="J9" s="53" t="str">
        <f t="shared" ca="1" si="5"/>
        <v/>
      </c>
      <c r="K9" s="53"/>
      <c r="L9" s="53" t="str">
        <f t="shared" ca="1" si="6"/>
        <v/>
      </c>
      <c r="M9" s="53"/>
      <c r="N9" s="53" t="str">
        <f t="shared" ca="1" si="0"/>
        <v/>
      </c>
    </row>
    <row r="10" spans="1:14" s="56" customFormat="1" ht="15" customHeight="1" x14ac:dyDescent="0.2">
      <c r="A10" s="53">
        <v>9</v>
      </c>
      <c r="B10" s="53" t="str">
        <f t="shared" ca="1" si="1"/>
        <v/>
      </c>
      <c r="C10" s="53"/>
      <c r="D10" s="53" t="str">
        <f t="shared" ca="1" si="2"/>
        <v/>
      </c>
      <c r="E10" s="53"/>
      <c r="F10" s="53" t="str">
        <f t="shared" ca="1" si="3"/>
        <v/>
      </c>
      <c r="G10" s="53"/>
      <c r="H10" s="53" t="str">
        <f t="shared" ca="1" si="4"/>
        <v/>
      </c>
      <c r="I10" s="53"/>
      <c r="J10" s="53" t="str">
        <f t="shared" ca="1" si="5"/>
        <v/>
      </c>
      <c r="K10" s="53"/>
      <c r="L10" s="53" t="str">
        <f t="shared" ca="1" si="6"/>
        <v/>
      </c>
      <c r="M10" s="53"/>
      <c r="N10" s="53" t="str">
        <f t="shared" ca="1" si="0"/>
        <v/>
      </c>
    </row>
    <row r="11" spans="1:14" s="56" customFormat="1" ht="15" customHeight="1" x14ac:dyDescent="0.2">
      <c r="A11" s="53">
        <v>10</v>
      </c>
      <c r="B11" s="53" t="str">
        <f t="shared" ca="1" si="1"/>
        <v/>
      </c>
      <c r="C11" s="53"/>
      <c r="D11" s="53" t="str">
        <f t="shared" ca="1" si="2"/>
        <v/>
      </c>
      <c r="E11" s="53"/>
      <c r="F11" s="53" t="str">
        <f t="shared" ca="1" si="3"/>
        <v/>
      </c>
      <c r="G11" s="53"/>
      <c r="H11" s="53" t="str">
        <f t="shared" ca="1" si="4"/>
        <v/>
      </c>
      <c r="I11" s="53"/>
      <c r="J11" s="53" t="str">
        <f t="shared" ca="1" si="5"/>
        <v/>
      </c>
      <c r="K11" s="53"/>
      <c r="L11" s="53" t="str">
        <f t="shared" ca="1" si="6"/>
        <v/>
      </c>
      <c r="M11" s="53"/>
      <c r="N11" s="53" t="str">
        <f t="shared" ca="1" si="0"/>
        <v/>
      </c>
    </row>
    <row r="12" spans="1:14" s="56" customFormat="1" ht="15" customHeight="1" x14ac:dyDescent="0.2">
      <c r="A12" s="54">
        <v>11</v>
      </c>
      <c r="B12" s="53" t="str">
        <f t="shared" ca="1" si="1"/>
        <v/>
      </c>
      <c r="C12" s="53"/>
      <c r="D12" s="53" t="str">
        <f t="shared" ca="1" si="2"/>
        <v/>
      </c>
      <c r="E12" s="53"/>
      <c r="F12" s="53" t="str">
        <f t="shared" ca="1" si="3"/>
        <v/>
      </c>
      <c r="G12" s="53"/>
      <c r="H12" s="53" t="str">
        <f t="shared" ca="1" si="4"/>
        <v/>
      </c>
      <c r="I12" s="53"/>
      <c r="J12" s="53" t="str">
        <f t="shared" ca="1" si="5"/>
        <v/>
      </c>
      <c r="K12" s="53"/>
      <c r="L12" s="53" t="str">
        <f t="shared" ca="1" si="6"/>
        <v/>
      </c>
      <c r="M12" s="53"/>
      <c r="N12" s="53" t="str">
        <f t="shared" ca="1" si="0"/>
        <v/>
      </c>
    </row>
    <row r="13" spans="1:14" s="56" customFormat="1" ht="15" customHeight="1" x14ac:dyDescent="0.2">
      <c r="A13" s="53">
        <v>12</v>
      </c>
      <c r="B13" s="53" t="str">
        <f t="shared" ca="1" si="1"/>
        <v/>
      </c>
      <c r="C13" s="53"/>
      <c r="D13" s="53" t="str">
        <f t="shared" ca="1" si="2"/>
        <v/>
      </c>
      <c r="E13" s="53"/>
      <c r="F13" s="53" t="str">
        <f t="shared" ca="1" si="3"/>
        <v/>
      </c>
      <c r="G13" s="53"/>
      <c r="H13" s="53" t="str">
        <f t="shared" ca="1" si="4"/>
        <v/>
      </c>
      <c r="I13" s="53"/>
      <c r="J13" s="53" t="str">
        <f t="shared" ca="1" si="5"/>
        <v/>
      </c>
      <c r="K13" s="53"/>
      <c r="L13" s="53" t="str">
        <f t="shared" ca="1" si="6"/>
        <v/>
      </c>
      <c r="M13" s="53"/>
      <c r="N13" s="53" t="str">
        <f t="shared" ca="1" si="0"/>
        <v/>
      </c>
    </row>
    <row r="14" spans="1:14" s="56" customFormat="1" ht="15" customHeight="1" x14ac:dyDescent="0.2">
      <c r="A14" s="53">
        <v>13</v>
      </c>
      <c r="B14" s="53" t="str">
        <f t="shared" ca="1" si="1"/>
        <v/>
      </c>
      <c r="C14" s="53"/>
      <c r="D14" s="53" t="str">
        <f t="shared" ca="1" si="2"/>
        <v/>
      </c>
      <c r="E14" s="53"/>
      <c r="F14" s="53" t="str">
        <f t="shared" ca="1" si="3"/>
        <v/>
      </c>
      <c r="G14" s="53"/>
      <c r="H14" s="53" t="str">
        <f t="shared" ca="1" si="4"/>
        <v/>
      </c>
      <c r="I14" s="53"/>
      <c r="J14" s="53" t="str">
        <f t="shared" ca="1" si="5"/>
        <v/>
      </c>
      <c r="K14" s="53"/>
      <c r="L14" s="53" t="str">
        <f t="shared" ca="1" si="6"/>
        <v/>
      </c>
      <c r="M14" s="53"/>
      <c r="N14" s="53" t="str">
        <f t="shared" ca="1" si="0"/>
        <v/>
      </c>
    </row>
    <row r="15" spans="1:14" s="56" customFormat="1" ht="15" customHeight="1" x14ac:dyDescent="0.2">
      <c r="A15" s="54">
        <v>14</v>
      </c>
      <c r="B15" s="53" t="str">
        <f t="shared" ca="1" si="1"/>
        <v/>
      </c>
      <c r="C15" s="53"/>
      <c r="D15" s="53" t="str">
        <f t="shared" ca="1" si="2"/>
        <v/>
      </c>
      <c r="E15" s="53"/>
      <c r="F15" s="53" t="str">
        <f t="shared" ca="1" si="3"/>
        <v/>
      </c>
      <c r="G15" s="53"/>
      <c r="H15" s="53" t="str">
        <f t="shared" ca="1" si="4"/>
        <v/>
      </c>
      <c r="I15" s="53"/>
      <c r="J15" s="53" t="str">
        <f t="shared" ca="1" si="5"/>
        <v/>
      </c>
      <c r="K15" s="53"/>
      <c r="L15" s="53" t="str">
        <f t="shared" ca="1" si="6"/>
        <v/>
      </c>
      <c r="M15" s="53"/>
      <c r="N15" s="53" t="str">
        <f t="shared" ca="1" si="0"/>
        <v/>
      </c>
    </row>
    <row r="16" spans="1:14" s="56" customFormat="1" x14ac:dyDescent="0.2">
      <c r="A16" s="53">
        <v>15</v>
      </c>
      <c r="B16" s="53" t="str">
        <f t="shared" ca="1" si="1"/>
        <v/>
      </c>
      <c r="C16" s="53"/>
      <c r="D16" s="53" t="str">
        <f t="shared" ca="1" si="2"/>
        <v/>
      </c>
      <c r="E16" s="53"/>
      <c r="F16" s="53" t="str">
        <f t="shared" ca="1" si="3"/>
        <v/>
      </c>
      <c r="G16" s="53"/>
      <c r="H16" s="53" t="str">
        <f t="shared" ca="1" si="4"/>
        <v/>
      </c>
      <c r="I16" s="53"/>
      <c r="J16" s="53" t="str">
        <f t="shared" ca="1" si="5"/>
        <v/>
      </c>
      <c r="K16" s="53"/>
      <c r="L16" s="53" t="str">
        <f t="shared" ca="1" si="6"/>
        <v/>
      </c>
      <c r="M16" s="53"/>
      <c r="N16" s="53" t="str">
        <f t="shared" ca="1" si="0"/>
        <v/>
      </c>
    </row>
    <row r="17" spans="1:14" s="56" customFormat="1" ht="15.75" customHeight="1" x14ac:dyDescent="0.2">
      <c r="A17" s="53">
        <v>16</v>
      </c>
      <c r="B17" s="53" t="str">
        <f t="shared" ca="1" si="1"/>
        <v/>
      </c>
      <c r="C17" s="53"/>
      <c r="D17" s="53" t="str">
        <f t="shared" ca="1" si="2"/>
        <v/>
      </c>
      <c r="E17" s="53"/>
      <c r="F17" s="53" t="str">
        <f t="shared" ca="1" si="3"/>
        <v/>
      </c>
      <c r="G17" s="53"/>
      <c r="H17" s="53" t="str">
        <f t="shared" ca="1" si="4"/>
        <v/>
      </c>
      <c r="I17" s="53"/>
      <c r="J17" s="53" t="str">
        <f t="shared" ca="1" si="5"/>
        <v/>
      </c>
      <c r="K17" s="53"/>
      <c r="L17" s="53" t="str">
        <f t="shared" ca="1" si="6"/>
        <v/>
      </c>
      <c r="M17" s="53"/>
      <c r="N17" s="53" t="str">
        <f t="shared" ca="1" si="0"/>
        <v/>
      </c>
    </row>
    <row r="18" spans="1:14" s="56" customFormat="1" ht="15" customHeight="1" x14ac:dyDescent="0.2">
      <c r="A18" s="54">
        <v>17</v>
      </c>
      <c r="B18" s="53" t="str">
        <f t="shared" ref="B18:B81" ca="1" si="7">IF(ISNA(VLOOKUP($A18,Marking1,2,FALSE)=TRUE),"",(VLOOKUP($A18,Marking1,2,FALSE)))</f>
        <v/>
      </c>
      <c r="C18" s="53"/>
      <c r="D18" s="53" t="str">
        <f t="shared" ca="1" si="2"/>
        <v/>
      </c>
      <c r="E18" s="53"/>
      <c r="F18" s="53" t="str">
        <f t="shared" ca="1" si="3"/>
        <v/>
      </c>
      <c r="G18" s="53"/>
      <c r="H18" s="53" t="str">
        <f t="shared" ca="1" si="4"/>
        <v/>
      </c>
      <c r="I18" s="53"/>
      <c r="J18" s="53" t="str">
        <f t="shared" ca="1" si="5"/>
        <v/>
      </c>
      <c r="K18" s="53"/>
      <c r="L18" s="53" t="str">
        <f t="shared" ca="1" si="6"/>
        <v/>
      </c>
      <c r="M18" s="53"/>
      <c r="N18" s="53" t="str">
        <f t="shared" ca="1" si="0"/>
        <v/>
      </c>
    </row>
    <row r="19" spans="1:14" s="56" customFormat="1" ht="15" customHeight="1" x14ac:dyDescent="0.2">
      <c r="A19" s="53">
        <v>18</v>
      </c>
      <c r="B19" s="53" t="str">
        <f t="shared" ca="1" si="7"/>
        <v/>
      </c>
      <c r="C19" s="53"/>
      <c r="D19" s="53" t="str">
        <f t="shared" ca="1" si="2"/>
        <v/>
      </c>
      <c r="E19" s="53"/>
      <c r="F19" s="53" t="str">
        <f t="shared" ca="1" si="3"/>
        <v/>
      </c>
      <c r="G19" s="53"/>
      <c r="H19" s="53" t="str">
        <f t="shared" ca="1" si="4"/>
        <v/>
      </c>
      <c r="I19" s="53"/>
      <c r="J19" s="53" t="str">
        <f t="shared" ca="1" si="5"/>
        <v/>
      </c>
      <c r="K19" s="53"/>
      <c r="L19" s="53" t="str">
        <f t="shared" ca="1" si="6"/>
        <v/>
      </c>
      <c r="M19" s="53"/>
      <c r="N19" s="53" t="str">
        <f t="shared" ca="1" si="0"/>
        <v/>
      </c>
    </row>
    <row r="20" spans="1:14" s="56" customFormat="1" ht="15" customHeight="1" x14ac:dyDescent="0.2">
      <c r="A20" s="53">
        <v>19</v>
      </c>
      <c r="B20" s="53" t="str">
        <f t="shared" ca="1" si="7"/>
        <v/>
      </c>
      <c r="C20" s="53"/>
      <c r="D20" s="53" t="str">
        <f t="shared" ca="1" si="2"/>
        <v/>
      </c>
      <c r="E20" s="53"/>
      <c r="F20" s="53" t="str">
        <f t="shared" ca="1" si="3"/>
        <v/>
      </c>
      <c r="G20" s="53"/>
      <c r="H20" s="53" t="str">
        <f t="shared" ca="1" si="4"/>
        <v/>
      </c>
      <c r="I20" s="53"/>
      <c r="J20" s="53" t="str">
        <f t="shared" ca="1" si="5"/>
        <v/>
      </c>
      <c r="K20" s="53"/>
      <c r="L20" s="53" t="str">
        <f t="shared" ca="1" si="6"/>
        <v/>
      </c>
      <c r="M20" s="53"/>
      <c r="N20" s="53" t="str">
        <f t="shared" ca="1" si="0"/>
        <v/>
      </c>
    </row>
    <row r="21" spans="1:14" s="56" customFormat="1" ht="15" customHeight="1" x14ac:dyDescent="0.2">
      <c r="A21" s="54">
        <v>20</v>
      </c>
      <c r="B21" s="53" t="str">
        <f t="shared" ca="1" si="7"/>
        <v/>
      </c>
      <c r="C21" s="53"/>
      <c r="D21" s="53" t="str">
        <f t="shared" ca="1" si="2"/>
        <v/>
      </c>
      <c r="E21" s="53"/>
      <c r="F21" s="53" t="str">
        <f t="shared" ca="1" si="3"/>
        <v/>
      </c>
      <c r="G21" s="53"/>
      <c r="H21" s="53" t="str">
        <f t="shared" ca="1" si="4"/>
        <v/>
      </c>
      <c r="I21" s="53"/>
      <c r="J21" s="53" t="str">
        <f t="shared" ca="1" si="5"/>
        <v/>
      </c>
      <c r="K21" s="53"/>
      <c r="L21" s="53" t="str">
        <f t="shared" ca="1" si="6"/>
        <v/>
      </c>
      <c r="M21" s="53"/>
      <c r="N21" s="53" t="str">
        <f t="shared" ca="1" si="0"/>
        <v/>
      </c>
    </row>
    <row r="22" spans="1:14" s="56" customFormat="1" ht="15" customHeight="1" x14ac:dyDescent="0.2">
      <c r="A22" s="53">
        <v>21</v>
      </c>
      <c r="B22" s="53" t="str">
        <f t="shared" ca="1" si="7"/>
        <v/>
      </c>
      <c r="C22" s="53"/>
      <c r="D22" s="53" t="str">
        <f t="shared" ca="1" si="2"/>
        <v/>
      </c>
      <c r="E22" s="53"/>
      <c r="F22" s="53" t="str">
        <f t="shared" ca="1" si="3"/>
        <v/>
      </c>
      <c r="G22" s="53"/>
      <c r="H22" s="53" t="str">
        <f t="shared" ca="1" si="4"/>
        <v/>
      </c>
      <c r="I22" s="53"/>
      <c r="J22" s="53" t="str">
        <f t="shared" ca="1" si="5"/>
        <v/>
      </c>
      <c r="K22" s="53"/>
      <c r="L22" s="53" t="str">
        <f t="shared" ca="1" si="6"/>
        <v/>
      </c>
      <c r="M22" s="53"/>
      <c r="N22" s="53" t="str">
        <f t="shared" ca="1" si="0"/>
        <v/>
      </c>
    </row>
    <row r="23" spans="1:14" s="56" customFormat="1" ht="15" customHeight="1" x14ac:dyDescent="0.2">
      <c r="A23" s="53">
        <v>22</v>
      </c>
      <c r="B23" s="53" t="str">
        <f t="shared" ca="1" si="7"/>
        <v/>
      </c>
      <c r="C23" s="53"/>
      <c r="D23" s="53" t="str">
        <f t="shared" ca="1" si="2"/>
        <v/>
      </c>
      <c r="E23" s="53"/>
      <c r="F23" s="53" t="str">
        <f t="shared" ca="1" si="3"/>
        <v/>
      </c>
      <c r="G23" s="53"/>
      <c r="H23" s="53" t="str">
        <f t="shared" ca="1" si="4"/>
        <v/>
      </c>
      <c r="I23" s="53"/>
      <c r="J23" s="53" t="str">
        <f t="shared" ca="1" si="5"/>
        <v/>
      </c>
      <c r="K23" s="53"/>
      <c r="L23" s="53" t="str">
        <f t="shared" ca="1" si="6"/>
        <v/>
      </c>
      <c r="M23" s="53"/>
      <c r="N23" s="53" t="str">
        <f t="shared" ca="1" si="0"/>
        <v/>
      </c>
    </row>
    <row r="24" spans="1:14" s="56" customFormat="1" ht="15" customHeight="1" x14ac:dyDescent="0.2">
      <c r="A24" s="54">
        <v>23</v>
      </c>
      <c r="B24" s="53" t="str">
        <f t="shared" ca="1" si="7"/>
        <v/>
      </c>
      <c r="C24" s="53"/>
      <c r="D24" s="53" t="str">
        <f t="shared" ca="1" si="2"/>
        <v/>
      </c>
      <c r="E24" s="53"/>
      <c r="F24" s="53" t="str">
        <f t="shared" ca="1" si="3"/>
        <v/>
      </c>
      <c r="G24" s="53"/>
      <c r="H24" s="53" t="str">
        <f t="shared" ca="1" si="4"/>
        <v/>
      </c>
      <c r="I24" s="53"/>
      <c r="J24" s="53" t="str">
        <f t="shared" ca="1" si="5"/>
        <v/>
      </c>
      <c r="K24" s="53"/>
      <c r="L24" s="53" t="str">
        <f t="shared" ca="1" si="6"/>
        <v/>
      </c>
      <c r="M24" s="53"/>
      <c r="N24" s="53" t="str">
        <f t="shared" ca="1" si="0"/>
        <v/>
      </c>
    </row>
    <row r="25" spans="1:14" s="56" customFormat="1" x14ac:dyDescent="0.2">
      <c r="A25" s="53">
        <v>24</v>
      </c>
      <c r="B25" s="53" t="str">
        <f t="shared" ca="1" si="7"/>
        <v/>
      </c>
      <c r="C25" s="53"/>
      <c r="D25" s="53" t="str">
        <f t="shared" ca="1" si="2"/>
        <v/>
      </c>
      <c r="E25" s="53"/>
      <c r="F25" s="53" t="str">
        <f t="shared" ca="1" si="3"/>
        <v/>
      </c>
      <c r="G25" s="53"/>
      <c r="H25" s="53" t="str">
        <f t="shared" ca="1" si="4"/>
        <v/>
      </c>
      <c r="I25" s="53"/>
      <c r="J25" s="53" t="str">
        <f t="shared" ca="1" si="5"/>
        <v/>
      </c>
      <c r="K25" s="53"/>
      <c r="L25" s="53" t="str">
        <f t="shared" ca="1" si="6"/>
        <v/>
      </c>
      <c r="M25" s="53"/>
      <c r="N25" s="53" t="str">
        <f t="shared" ca="1" si="0"/>
        <v/>
      </c>
    </row>
    <row r="26" spans="1:14" s="56" customFormat="1" ht="15.75" customHeight="1" x14ac:dyDescent="0.2">
      <c r="A26" s="53">
        <v>25</v>
      </c>
      <c r="B26" s="53" t="str">
        <f t="shared" ca="1" si="7"/>
        <v/>
      </c>
      <c r="C26" s="53"/>
      <c r="D26" s="53" t="str">
        <f t="shared" ca="1" si="2"/>
        <v/>
      </c>
      <c r="E26" s="53"/>
      <c r="F26" s="53" t="str">
        <f t="shared" ca="1" si="3"/>
        <v/>
      </c>
      <c r="G26" s="53"/>
      <c r="H26" s="53" t="str">
        <f t="shared" ca="1" si="4"/>
        <v/>
      </c>
      <c r="I26" s="53"/>
      <c r="J26" s="53" t="str">
        <f t="shared" ca="1" si="5"/>
        <v/>
      </c>
      <c r="K26" s="53"/>
      <c r="L26" s="53" t="str">
        <f t="shared" ca="1" si="6"/>
        <v/>
      </c>
      <c r="M26" s="53"/>
      <c r="N26" s="53" t="str">
        <f t="shared" ca="1" si="0"/>
        <v/>
      </c>
    </row>
    <row r="27" spans="1:14" s="56" customFormat="1" ht="15" customHeight="1" x14ac:dyDescent="0.2">
      <c r="A27" s="54">
        <v>26</v>
      </c>
      <c r="B27" s="53" t="str">
        <f t="shared" ca="1" si="7"/>
        <v/>
      </c>
      <c r="C27" s="53"/>
      <c r="D27" s="53" t="str">
        <f t="shared" ca="1" si="2"/>
        <v/>
      </c>
      <c r="E27" s="53"/>
      <c r="F27" s="53" t="str">
        <f t="shared" ca="1" si="3"/>
        <v/>
      </c>
      <c r="G27" s="53"/>
      <c r="H27" s="53" t="str">
        <f t="shared" ca="1" si="4"/>
        <v/>
      </c>
      <c r="I27" s="53"/>
      <c r="J27" s="53" t="str">
        <f t="shared" ca="1" si="5"/>
        <v/>
      </c>
      <c r="K27" s="53"/>
      <c r="L27" s="53" t="str">
        <f t="shared" ca="1" si="6"/>
        <v/>
      </c>
      <c r="M27" s="53"/>
      <c r="N27" s="53" t="str">
        <f t="shared" ca="1" si="0"/>
        <v/>
      </c>
    </row>
    <row r="28" spans="1:14" s="56" customFormat="1" ht="15" customHeight="1" x14ac:dyDescent="0.2">
      <c r="A28" s="53">
        <v>27</v>
      </c>
      <c r="B28" s="53" t="str">
        <f t="shared" ca="1" si="7"/>
        <v/>
      </c>
      <c r="C28" s="53"/>
      <c r="D28" s="53" t="str">
        <f t="shared" ca="1" si="2"/>
        <v/>
      </c>
      <c r="E28" s="53"/>
      <c r="F28" s="53" t="str">
        <f t="shared" ca="1" si="3"/>
        <v/>
      </c>
      <c r="G28" s="53"/>
      <c r="H28" s="53" t="str">
        <f t="shared" ca="1" si="4"/>
        <v/>
      </c>
      <c r="I28" s="53"/>
      <c r="J28" s="53" t="str">
        <f t="shared" ca="1" si="5"/>
        <v/>
      </c>
      <c r="K28" s="53"/>
      <c r="L28" s="53" t="str">
        <f t="shared" ca="1" si="6"/>
        <v/>
      </c>
      <c r="M28" s="53"/>
      <c r="N28" s="53" t="str">
        <f t="shared" ca="1" si="0"/>
        <v/>
      </c>
    </row>
    <row r="29" spans="1:14" s="56" customFormat="1" ht="15" customHeight="1" x14ac:dyDescent="0.2">
      <c r="A29" s="53">
        <v>28</v>
      </c>
      <c r="B29" s="53" t="str">
        <f t="shared" ca="1" si="7"/>
        <v/>
      </c>
      <c r="C29" s="53"/>
      <c r="D29" s="53" t="str">
        <f t="shared" ca="1" si="2"/>
        <v/>
      </c>
      <c r="E29" s="53"/>
      <c r="F29" s="53" t="str">
        <f t="shared" ca="1" si="3"/>
        <v/>
      </c>
      <c r="G29" s="53"/>
      <c r="H29" s="53" t="str">
        <f t="shared" ca="1" si="4"/>
        <v/>
      </c>
      <c r="I29" s="53"/>
      <c r="J29" s="53" t="str">
        <f t="shared" ca="1" si="5"/>
        <v/>
      </c>
      <c r="K29" s="53"/>
      <c r="L29" s="53" t="str">
        <f t="shared" ca="1" si="6"/>
        <v/>
      </c>
      <c r="M29" s="53"/>
      <c r="N29" s="53" t="str">
        <f t="shared" ca="1" si="0"/>
        <v/>
      </c>
    </row>
    <row r="30" spans="1:14" s="56" customFormat="1" ht="15" customHeight="1" x14ac:dyDescent="0.2">
      <c r="A30" s="54">
        <v>29</v>
      </c>
      <c r="B30" s="53" t="str">
        <f t="shared" ca="1" si="7"/>
        <v/>
      </c>
      <c r="C30" s="53"/>
      <c r="D30" s="53" t="str">
        <f t="shared" ca="1" si="2"/>
        <v/>
      </c>
      <c r="E30" s="53"/>
      <c r="F30" s="53" t="str">
        <f t="shared" ca="1" si="3"/>
        <v/>
      </c>
      <c r="G30" s="53"/>
      <c r="H30" s="53" t="str">
        <f t="shared" ca="1" si="4"/>
        <v/>
      </c>
      <c r="I30" s="53"/>
      <c r="J30" s="53" t="str">
        <f t="shared" ca="1" si="5"/>
        <v/>
      </c>
      <c r="K30" s="53"/>
      <c r="L30" s="53" t="str">
        <f t="shared" ca="1" si="6"/>
        <v/>
      </c>
      <c r="M30" s="53"/>
      <c r="N30" s="53" t="str">
        <f t="shared" ca="1" si="0"/>
        <v/>
      </c>
    </row>
    <row r="31" spans="1:14" s="56" customFormat="1" ht="15" customHeight="1" x14ac:dyDescent="0.2">
      <c r="A31" s="53">
        <v>30</v>
      </c>
      <c r="B31" s="53" t="str">
        <f t="shared" ca="1" si="7"/>
        <v/>
      </c>
      <c r="C31" s="53"/>
      <c r="D31" s="53" t="str">
        <f t="shared" ca="1" si="2"/>
        <v/>
      </c>
      <c r="E31" s="53"/>
      <c r="F31" s="53" t="str">
        <f t="shared" ca="1" si="3"/>
        <v/>
      </c>
      <c r="G31" s="53"/>
      <c r="H31" s="53" t="str">
        <f t="shared" ca="1" si="4"/>
        <v/>
      </c>
      <c r="I31" s="53"/>
      <c r="J31" s="53" t="str">
        <f t="shared" ca="1" si="5"/>
        <v/>
      </c>
      <c r="K31" s="53"/>
      <c r="L31" s="53" t="str">
        <f t="shared" ca="1" si="6"/>
        <v/>
      </c>
      <c r="M31" s="53"/>
      <c r="N31" s="53" t="str">
        <f t="shared" ca="1" si="0"/>
        <v/>
      </c>
    </row>
    <row r="32" spans="1:14" s="56" customFormat="1" ht="15" customHeight="1" x14ac:dyDescent="0.2">
      <c r="A32" s="53">
        <v>31</v>
      </c>
      <c r="B32" s="53" t="str">
        <f t="shared" ca="1" si="7"/>
        <v/>
      </c>
      <c r="C32" s="53"/>
      <c r="D32" s="53" t="str">
        <f t="shared" ca="1" si="2"/>
        <v/>
      </c>
      <c r="E32" s="53"/>
      <c r="F32" s="53" t="str">
        <f t="shared" ca="1" si="3"/>
        <v/>
      </c>
      <c r="G32" s="53"/>
      <c r="H32" s="53" t="str">
        <f t="shared" ca="1" si="4"/>
        <v/>
      </c>
      <c r="I32" s="53"/>
      <c r="J32" s="53" t="str">
        <f t="shared" ca="1" si="5"/>
        <v/>
      </c>
      <c r="K32" s="53"/>
      <c r="L32" s="53" t="str">
        <f t="shared" ca="1" si="6"/>
        <v/>
      </c>
      <c r="M32" s="53"/>
      <c r="N32" s="53" t="str">
        <f t="shared" ca="1" si="0"/>
        <v/>
      </c>
    </row>
    <row r="33" spans="1:14" s="56" customFormat="1" ht="15" customHeight="1" x14ac:dyDescent="0.2">
      <c r="A33" s="54">
        <v>32</v>
      </c>
      <c r="B33" s="53" t="str">
        <f t="shared" ca="1" si="7"/>
        <v/>
      </c>
      <c r="C33" s="53"/>
      <c r="D33" s="53" t="str">
        <f t="shared" ca="1" si="2"/>
        <v/>
      </c>
      <c r="E33" s="53"/>
      <c r="F33" s="53" t="str">
        <f t="shared" ca="1" si="3"/>
        <v/>
      </c>
      <c r="G33" s="53"/>
      <c r="H33" s="53" t="str">
        <f t="shared" ca="1" si="4"/>
        <v/>
      </c>
      <c r="I33" s="53"/>
      <c r="J33" s="53" t="str">
        <f t="shared" ca="1" si="5"/>
        <v/>
      </c>
      <c r="K33" s="53"/>
      <c r="L33" s="53" t="str">
        <f t="shared" ca="1" si="6"/>
        <v/>
      </c>
      <c r="M33" s="53"/>
      <c r="N33" s="53" t="str">
        <f t="shared" ca="1" si="0"/>
        <v/>
      </c>
    </row>
    <row r="34" spans="1:14" s="56" customFormat="1" x14ac:dyDescent="0.2">
      <c r="A34" s="53">
        <v>33</v>
      </c>
      <c r="B34" s="53" t="str">
        <f t="shared" ca="1" si="7"/>
        <v/>
      </c>
      <c r="C34" s="53"/>
      <c r="D34" s="53" t="str">
        <f t="shared" ca="1" si="2"/>
        <v/>
      </c>
      <c r="E34" s="53"/>
      <c r="F34" s="53" t="str">
        <f t="shared" ca="1" si="3"/>
        <v/>
      </c>
      <c r="G34" s="53"/>
      <c r="H34" s="53" t="str">
        <f t="shared" ca="1" si="4"/>
        <v/>
      </c>
      <c r="I34" s="53"/>
      <c r="J34" s="53" t="str">
        <f t="shared" ca="1" si="5"/>
        <v/>
      </c>
      <c r="K34" s="53"/>
      <c r="L34" s="53" t="str">
        <f t="shared" ca="1" si="6"/>
        <v/>
      </c>
      <c r="M34" s="53"/>
      <c r="N34" s="53" t="str">
        <f t="shared" ref="N34:N65" ca="1" si="8">IF(ISNA(VLOOKUP($A34,Marking7,2,FALSE)=TRUE),"",(VLOOKUP($A34,Marking7,2,FALSE)))</f>
        <v/>
      </c>
    </row>
    <row r="35" spans="1:14" s="56" customFormat="1" ht="15.75" customHeight="1" x14ac:dyDescent="0.2">
      <c r="A35" s="53">
        <v>34</v>
      </c>
      <c r="B35" s="53" t="str">
        <f t="shared" ca="1" si="7"/>
        <v/>
      </c>
      <c r="C35" s="53"/>
      <c r="D35" s="53" t="str">
        <f t="shared" ca="1" si="2"/>
        <v/>
      </c>
      <c r="E35" s="53"/>
      <c r="F35" s="53" t="str">
        <f t="shared" ca="1" si="3"/>
        <v/>
      </c>
      <c r="G35" s="53"/>
      <c r="H35" s="53" t="str">
        <f t="shared" ca="1" si="4"/>
        <v/>
      </c>
      <c r="I35" s="53"/>
      <c r="J35" s="53" t="str">
        <f t="shared" ca="1" si="5"/>
        <v/>
      </c>
      <c r="K35" s="53"/>
      <c r="L35" s="53" t="str">
        <f t="shared" ca="1" si="6"/>
        <v/>
      </c>
      <c r="M35" s="53"/>
      <c r="N35" s="53" t="str">
        <f t="shared" ca="1" si="8"/>
        <v/>
      </c>
    </row>
    <row r="36" spans="1:14" s="56" customFormat="1" ht="15" customHeight="1" x14ac:dyDescent="0.2">
      <c r="A36" s="54">
        <v>35</v>
      </c>
      <c r="B36" s="53" t="str">
        <f t="shared" ca="1" si="7"/>
        <v/>
      </c>
      <c r="C36" s="53"/>
      <c r="D36" s="53" t="str">
        <f t="shared" ca="1" si="2"/>
        <v/>
      </c>
      <c r="E36" s="53"/>
      <c r="F36" s="53" t="str">
        <f t="shared" ca="1" si="3"/>
        <v/>
      </c>
      <c r="G36" s="53"/>
      <c r="H36" s="53" t="str">
        <f t="shared" ca="1" si="4"/>
        <v/>
      </c>
      <c r="I36" s="53"/>
      <c r="J36" s="53" t="str">
        <f t="shared" ca="1" si="5"/>
        <v/>
      </c>
      <c r="K36" s="53"/>
      <c r="L36" s="53" t="str">
        <f t="shared" ca="1" si="6"/>
        <v/>
      </c>
      <c r="M36" s="53"/>
      <c r="N36" s="53" t="str">
        <f t="shared" ca="1" si="8"/>
        <v/>
      </c>
    </row>
    <row r="37" spans="1:14" s="56" customFormat="1" ht="15" customHeight="1" x14ac:dyDescent="0.2">
      <c r="A37" s="53">
        <v>36</v>
      </c>
      <c r="B37" s="53" t="str">
        <f t="shared" ca="1" si="7"/>
        <v/>
      </c>
      <c r="C37" s="53"/>
      <c r="D37" s="53" t="str">
        <f t="shared" ca="1" si="2"/>
        <v/>
      </c>
      <c r="E37" s="53"/>
      <c r="F37" s="53" t="str">
        <f t="shared" ca="1" si="3"/>
        <v/>
      </c>
      <c r="G37" s="53"/>
      <c r="H37" s="53" t="str">
        <f t="shared" ca="1" si="4"/>
        <v/>
      </c>
      <c r="I37" s="53"/>
      <c r="J37" s="53" t="str">
        <f t="shared" ca="1" si="5"/>
        <v/>
      </c>
      <c r="K37" s="53"/>
      <c r="L37" s="53" t="str">
        <f t="shared" ca="1" si="6"/>
        <v/>
      </c>
      <c r="M37" s="53"/>
      <c r="N37" s="53" t="str">
        <f t="shared" ca="1" si="8"/>
        <v/>
      </c>
    </row>
    <row r="38" spans="1:14" s="56" customFormat="1" ht="15" customHeight="1" x14ac:dyDescent="0.2">
      <c r="A38" s="53">
        <v>37</v>
      </c>
      <c r="B38" s="53" t="str">
        <f t="shared" ca="1" si="7"/>
        <v/>
      </c>
      <c r="C38" s="53"/>
      <c r="D38" s="53" t="str">
        <f t="shared" ca="1" si="2"/>
        <v/>
      </c>
      <c r="E38" s="53"/>
      <c r="F38" s="53" t="str">
        <f t="shared" ca="1" si="3"/>
        <v/>
      </c>
      <c r="G38" s="53"/>
      <c r="H38" s="53" t="str">
        <f t="shared" ca="1" si="4"/>
        <v/>
      </c>
      <c r="I38" s="53"/>
      <c r="J38" s="53" t="str">
        <f t="shared" ca="1" si="5"/>
        <v/>
      </c>
      <c r="K38" s="53"/>
      <c r="L38" s="53" t="str">
        <f t="shared" ca="1" si="6"/>
        <v/>
      </c>
      <c r="M38" s="53"/>
      <c r="N38" s="53" t="str">
        <f t="shared" ca="1" si="8"/>
        <v/>
      </c>
    </row>
    <row r="39" spans="1:14" s="56" customFormat="1" ht="15" customHeight="1" x14ac:dyDescent="0.2">
      <c r="A39" s="54">
        <v>38</v>
      </c>
      <c r="B39" s="53" t="str">
        <f t="shared" ca="1" si="7"/>
        <v/>
      </c>
      <c r="C39" s="53"/>
      <c r="D39" s="53" t="str">
        <f t="shared" ca="1" si="2"/>
        <v/>
      </c>
      <c r="E39" s="53"/>
      <c r="F39" s="53" t="str">
        <f t="shared" ca="1" si="3"/>
        <v/>
      </c>
      <c r="G39" s="53"/>
      <c r="H39" s="53" t="str">
        <f t="shared" ca="1" si="4"/>
        <v/>
      </c>
      <c r="I39" s="53"/>
      <c r="J39" s="53" t="str">
        <f t="shared" ca="1" si="5"/>
        <v/>
      </c>
      <c r="K39" s="53"/>
      <c r="L39" s="53" t="str">
        <f t="shared" ca="1" si="6"/>
        <v/>
      </c>
      <c r="M39" s="53"/>
      <c r="N39" s="53" t="str">
        <f t="shared" ca="1" si="8"/>
        <v/>
      </c>
    </row>
    <row r="40" spans="1:14" s="56" customFormat="1" ht="15" customHeight="1" x14ac:dyDescent="0.2">
      <c r="A40" s="53">
        <v>39</v>
      </c>
      <c r="B40" s="53" t="str">
        <f t="shared" ca="1" si="7"/>
        <v/>
      </c>
      <c r="C40" s="53"/>
      <c r="D40" s="53" t="str">
        <f t="shared" ca="1" si="2"/>
        <v/>
      </c>
      <c r="E40" s="53"/>
      <c r="F40" s="53" t="str">
        <f t="shared" ca="1" si="3"/>
        <v/>
      </c>
      <c r="G40" s="53"/>
      <c r="H40" s="53" t="str">
        <f t="shared" ca="1" si="4"/>
        <v/>
      </c>
      <c r="I40" s="53"/>
      <c r="J40" s="53" t="str">
        <f t="shared" ca="1" si="5"/>
        <v/>
      </c>
      <c r="K40" s="53"/>
      <c r="L40" s="53" t="str">
        <f t="shared" ca="1" si="6"/>
        <v/>
      </c>
      <c r="M40" s="53"/>
      <c r="N40" s="53" t="str">
        <f t="shared" ca="1" si="8"/>
        <v/>
      </c>
    </row>
    <row r="41" spans="1:14" s="56" customFormat="1" ht="15" customHeight="1" x14ac:dyDescent="0.2">
      <c r="A41" s="53">
        <v>40</v>
      </c>
      <c r="B41" s="53" t="str">
        <f t="shared" ca="1" si="7"/>
        <v/>
      </c>
      <c r="C41" s="53"/>
      <c r="D41" s="53" t="str">
        <f t="shared" ca="1" si="2"/>
        <v/>
      </c>
      <c r="E41" s="53"/>
      <c r="F41" s="53" t="str">
        <f t="shared" ca="1" si="3"/>
        <v/>
      </c>
      <c r="G41" s="53"/>
      <c r="H41" s="53" t="str">
        <f t="shared" ca="1" si="4"/>
        <v/>
      </c>
      <c r="I41" s="53"/>
      <c r="J41" s="53" t="str">
        <f t="shared" ca="1" si="5"/>
        <v/>
      </c>
      <c r="K41" s="53"/>
      <c r="L41" s="53" t="str">
        <f t="shared" ca="1" si="6"/>
        <v/>
      </c>
      <c r="M41" s="53"/>
      <c r="N41" s="53" t="str">
        <f t="shared" ca="1" si="8"/>
        <v/>
      </c>
    </row>
    <row r="42" spans="1:14" s="56" customFormat="1" ht="15" customHeight="1" x14ac:dyDescent="0.2">
      <c r="A42" s="54">
        <v>41</v>
      </c>
      <c r="B42" s="53" t="str">
        <f t="shared" ca="1" si="7"/>
        <v/>
      </c>
      <c r="C42" s="53"/>
      <c r="D42" s="53" t="str">
        <f t="shared" ca="1" si="2"/>
        <v/>
      </c>
      <c r="E42" s="53"/>
      <c r="F42" s="53" t="str">
        <f t="shared" ca="1" si="3"/>
        <v/>
      </c>
      <c r="G42" s="53"/>
      <c r="H42" s="53" t="str">
        <f t="shared" ca="1" si="4"/>
        <v/>
      </c>
      <c r="I42" s="53"/>
      <c r="J42" s="53" t="str">
        <f t="shared" ca="1" si="5"/>
        <v/>
      </c>
      <c r="K42" s="53"/>
      <c r="L42" s="53" t="str">
        <f t="shared" ca="1" si="6"/>
        <v/>
      </c>
      <c r="M42" s="53"/>
      <c r="N42" s="53" t="str">
        <f t="shared" ca="1" si="8"/>
        <v/>
      </c>
    </row>
    <row r="43" spans="1:14" s="56" customFormat="1" x14ac:dyDescent="0.2">
      <c r="A43" s="53">
        <v>42</v>
      </c>
      <c r="B43" s="53" t="str">
        <f t="shared" ca="1" si="7"/>
        <v/>
      </c>
      <c r="C43" s="53"/>
      <c r="D43" s="53" t="str">
        <f t="shared" ca="1" si="2"/>
        <v/>
      </c>
      <c r="E43" s="53"/>
      <c r="F43" s="53" t="str">
        <f t="shared" ca="1" si="3"/>
        <v/>
      </c>
      <c r="G43" s="53"/>
      <c r="H43" s="53" t="str">
        <f t="shared" ca="1" si="4"/>
        <v/>
      </c>
      <c r="I43" s="53"/>
      <c r="J43" s="53" t="str">
        <f t="shared" ca="1" si="5"/>
        <v/>
      </c>
      <c r="K43" s="53"/>
      <c r="L43" s="53" t="str">
        <f t="shared" ca="1" si="6"/>
        <v/>
      </c>
      <c r="M43" s="53"/>
      <c r="N43" s="53" t="str">
        <f t="shared" ca="1" si="8"/>
        <v/>
      </c>
    </row>
    <row r="44" spans="1:14" s="56" customFormat="1" ht="15.75" customHeight="1" x14ac:dyDescent="0.2">
      <c r="A44" s="53">
        <v>43</v>
      </c>
      <c r="B44" s="53" t="str">
        <f t="shared" ca="1" si="7"/>
        <v/>
      </c>
      <c r="C44" s="53"/>
      <c r="D44" s="53" t="str">
        <f t="shared" ca="1" si="2"/>
        <v/>
      </c>
      <c r="E44" s="53"/>
      <c r="F44" s="53" t="str">
        <f t="shared" ca="1" si="3"/>
        <v/>
      </c>
      <c r="G44" s="53"/>
      <c r="H44" s="53" t="str">
        <f t="shared" ca="1" si="4"/>
        <v/>
      </c>
      <c r="I44" s="53"/>
      <c r="J44" s="53" t="str">
        <f t="shared" ca="1" si="5"/>
        <v/>
      </c>
      <c r="K44" s="53"/>
      <c r="L44" s="53" t="str">
        <f t="shared" ca="1" si="6"/>
        <v/>
      </c>
      <c r="M44" s="53"/>
      <c r="N44" s="53" t="str">
        <f t="shared" ca="1" si="8"/>
        <v/>
      </c>
    </row>
    <row r="45" spans="1:14" s="56" customFormat="1" ht="15" customHeight="1" x14ac:dyDescent="0.2">
      <c r="A45" s="54">
        <v>44</v>
      </c>
      <c r="B45" s="53" t="str">
        <f t="shared" ca="1" si="7"/>
        <v/>
      </c>
      <c r="C45" s="53"/>
      <c r="D45" s="53" t="str">
        <f t="shared" ca="1" si="2"/>
        <v/>
      </c>
      <c r="E45" s="53"/>
      <c r="F45" s="53" t="str">
        <f t="shared" ca="1" si="3"/>
        <v/>
      </c>
      <c r="G45" s="53"/>
      <c r="H45" s="53" t="str">
        <f t="shared" ca="1" si="4"/>
        <v/>
      </c>
      <c r="I45" s="53"/>
      <c r="J45" s="53" t="str">
        <f t="shared" ca="1" si="5"/>
        <v/>
      </c>
      <c r="K45" s="53"/>
      <c r="L45" s="53" t="str">
        <f t="shared" ca="1" si="6"/>
        <v/>
      </c>
      <c r="M45" s="53"/>
      <c r="N45" s="53" t="str">
        <f t="shared" ca="1" si="8"/>
        <v/>
      </c>
    </row>
    <row r="46" spans="1:14" s="56" customFormat="1" ht="15" customHeight="1" x14ac:dyDescent="0.2">
      <c r="A46" s="53">
        <v>45</v>
      </c>
      <c r="B46" s="53" t="str">
        <f t="shared" ca="1" si="7"/>
        <v/>
      </c>
      <c r="C46" s="53"/>
      <c r="D46" s="53" t="str">
        <f t="shared" ca="1" si="2"/>
        <v/>
      </c>
      <c r="E46" s="53"/>
      <c r="F46" s="53" t="str">
        <f t="shared" ca="1" si="3"/>
        <v/>
      </c>
      <c r="G46" s="53"/>
      <c r="H46" s="53" t="str">
        <f t="shared" ca="1" si="4"/>
        <v/>
      </c>
      <c r="I46" s="53"/>
      <c r="J46" s="53" t="str">
        <f t="shared" ca="1" si="5"/>
        <v/>
      </c>
      <c r="K46" s="53"/>
      <c r="L46" s="53" t="str">
        <f t="shared" ca="1" si="6"/>
        <v/>
      </c>
      <c r="M46" s="53"/>
      <c r="N46" s="53" t="str">
        <f t="shared" ca="1" si="8"/>
        <v/>
      </c>
    </row>
    <row r="47" spans="1:14" s="56" customFormat="1" ht="15" customHeight="1" x14ac:dyDescent="0.2">
      <c r="A47" s="53">
        <v>46</v>
      </c>
      <c r="B47" s="53" t="str">
        <f t="shared" ca="1" si="7"/>
        <v/>
      </c>
      <c r="C47" s="53"/>
      <c r="D47" s="53" t="str">
        <f t="shared" ca="1" si="2"/>
        <v/>
      </c>
      <c r="E47" s="53"/>
      <c r="F47" s="53" t="str">
        <f t="shared" ca="1" si="3"/>
        <v/>
      </c>
      <c r="G47" s="53"/>
      <c r="H47" s="53" t="str">
        <f t="shared" ca="1" si="4"/>
        <v/>
      </c>
      <c r="I47" s="53"/>
      <c r="J47" s="53" t="str">
        <f t="shared" ca="1" si="5"/>
        <v/>
      </c>
      <c r="K47" s="53"/>
      <c r="L47" s="53" t="str">
        <f t="shared" ca="1" si="6"/>
        <v/>
      </c>
      <c r="M47" s="53"/>
      <c r="N47" s="53" t="str">
        <f t="shared" ca="1" si="8"/>
        <v/>
      </c>
    </row>
    <row r="48" spans="1:14" s="56" customFormat="1" ht="15" customHeight="1" x14ac:dyDescent="0.2">
      <c r="A48" s="54">
        <v>47</v>
      </c>
      <c r="B48" s="53" t="str">
        <f t="shared" ca="1" si="7"/>
        <v/>
      </c>
      <c r="C48" s="53"/>
      <c r="D48" s="53" t="str">
        <f t="shared" ca="1" si="2"/>
        <v/>
      </c>
      <c r="E48" s="53"/>
      <c r="F48" s="53" t="str">
        <f t="shared" ca="1" si="3"/>
        <v/>
      </c>
      <c r="G48" s="53"/>
      <c r="H48" s="53" t="str">
        <f t="shared" ca="1" si="4"/>
        <v/>
      </c>
      <c r="I48" s="53"/>
      <c r="J48" s="53" t="str">
        <f t="shared" ca="1" si="5"/>
        <v/>
      </c>
      <c r="K48" s="53"/>
      <c r="L48" s="53" t="str">
        <f t="shared" ca="1" si="6"/>
        <v/>
      </c>
      <c r="M48" s="53"/>
      <c r="N48" s="53" t="str">
        <f t="shared" ca="1" si="8"/>
        <v/>
      </c>
    </row>
    <row r="49" spans="1:14" s="56" customFormat="1" ht="15" customHeight="1" x14ac:dyDescent="0.2">
      <c r="A49" s="53">
        <v>48</v>
      </c>
      <c r="B49" s="53" t="str">
        <f t="shared" ca="1" si="7"/>
        <v/>
      </c>
      <c r="C49" s="53"/>
      <c r="D49" s="53" t="str">
        <f t="shared" ca="1" si="2"/>
        <v/>
      </c>
      <c r="E49" s="53"/>
      <c r="F49" s="53" t="str">
        <f t="shared" ca="1" si="3"/>
        <v/>
      </c>
      <c r="G49" s="53"/>
      <c r="H49" s="53" t="str">
        <f t="shared" ca="1" si="4"/>
        <v/>
      </c>
      <c r="I49" s="53"/>
      <c r="J49" s="53" t="str">
        <f t="shared" ca="1" si="5"/>
        <v/>
      </c>
      <c r="K49" s="53"/>
      <c r="L49" s="53" t="str">
        <f t="shared" ca="1" si="6"/>
        <v/>
      </c>
      <c r="M49" s="53"/>
      <c r="N49" s="53" t="str">
        <f t="shared" ca="1" si="8"/>
        <v/>
      </c>
    </row>
    <row r="50" spans="1:14" s="56" customFormat="1" ht="15" customHeight="1" x14ac:dyDescent="0.2">
      <c r="A50" s="53">
        <v>49</v>
      </c>
      <c r="B50" s="53" t="str">
        <f t="shared" ca="1" si="7"/>
        <v/>
      </c>
      <c r="C50" s="53"/>
      <c r="D50" s="53" t="str">
        <f t="shared" ca="1" si="2"/>
        <v/>
      </c>
      <c r="E50" s="53"/>
      <c r="F50" s="53" t="str">
        <f t="shared" ca="1" si="3"/>
        <v/>
      </c>
      <c r="G50" s="53"/>
      <c r="H50" s="53" t="str">
        <f t="shared" ca="1" si="4"/>
        <v/>
      </c>
      <c r="I50" s="53"/>
      <c r="J50" s="53" t="str">
        <f t="shared" ca="1" si="5"/>
        <v/>
      </c>
      <c r="K50" s="53"/>
      <c r="L50" s="53" t="str">
        <f t="shared" ca="1" si="6"/>
        <v/>
      </c>
      <c r="M50" s="53"/>
      <c r="N50" s="53" t="str">
        <f t="shared" ca="1" si="8"/>
        <v/>
      </c>
    </row>
    <row r="51" spans="1:14" s="56" customFormat="1" ht="15" customHeight="1" x14ac:dyDescent="0.2">
      <c r="A51" s="54">
        <v>50</v>
      </c>
      <c r="B51" s="53" t="str">
        <f t="shared" ca="1" si="7"/>
        <v/>
      </c>
      <c r="C51" s="53"/>
      <c r="D51" s="53" t="str">
        <f t="shared" ca="1" si="2"/>
        <v/>
      </c>
      <c r="E51" s="53"/>
      <c r="F51" s="53" t="str">
        <f t="shared" ca="1" si="3"/>
        <v/>
      </c>
      <c r="G51" s="53"/>
      <c r="H51" s="53" t="str">
        <f t="shared" ca="1" si="4"/>
        <v/>
      </c>
      <c r="I51" s="53"/>
      <c r="J51" s="53" t="str">
        <f t="shared" ca="1" si="5"/>
        <v/>
      </c>
      <c r="K51" s="53"/>
      <c r="L51" s="53" t="str">
        <f t="shared" ca="1" si="6"/>
        <v/>
      </c>
      <c r="M51" s="53"/>
      <c r="N51" s="53" t="str">
        <f t="shared" ca="1" si="8"/>
        <v/>
      </c>
    </row>
    <row r="52" spans="1:14" s="56" customFormat="1" x14ac:dyDescent="0.2">
      <c r="A52" s="53">
        <v>51</v>
      </c>
      <c r="B52" s="53" t="str">
        <f t="shared" ca="1" si="7"/>
        <v/>
      </c>
      <c r="C52" s="53"/>
      <c r="D52" s="53" t="str">
        <f t="shared" ca="1" si="2"/>
        <v/>
      </c>
      <c r="E52" s="53"/>
      <c r="F52" s="53" t="str">
        <f t="shared" ca="1" si="3"/>
        <v/>
      </c>
      <c r="G52" s="53"/>
      <c r="H52" s="53" t="str">
        <f t="shared" ca="1" si="4"/>
        <v/>
      </c>
      <c r="I52" s="53"/>
      <c r="J52" s="53" t="str">
        <f t="shared" ca="1" si="5"/>
        <v/>
      </c>
      <c r="K52" s="53"/>
      <c r="L52" s="53" t="str">
        <f t="shared" ca="1" si="6"/>
        <v/>
      </c>
      <c r="M52" s="53"/>
      <c r="N52" s="53" t="str">
        <f t="shared" ca="1" si="8"/>
        <v/>
      </c>
    </row>
    <row r="53" spans="1:14" s="56" customFormat="1" ht="15.75" customHeight="1" x14ac:dyDescent="0.2">
      <c r="A53" s="53">
        <v>52</v>
      </c>
      <c r="B53" s="53" t="str">
        <f t="shared" ca="1" si="7"/>
        <v/>
      </c>
      <c r="C53" s="53"/>
      <c r="D53" s="53" t="str">
        <f t="shared" ca="1" si="2"/>
        <v/>
      </c>
      <c r="E53" s="53"/>
      <c r="F53" s="53" t="str">
        <f t="shared" ca="1" si="3"/>
        <v/>
      </c>
      <c r="G53" s="53"/>
      <c r="H53" s="53" t="str">
        <f t="shared" ca="1" si="4"/>
        <v/>
      </c>
      <c r="I53" s="53"/>
      <c r="J53" s="53" t="str">
        <f t="shared" ca="1" si="5"/>
        <v/>
      </c>
      <c r="K53" s="53"/>
      <c r="L53" s="53" t="str">
        <f t="shared" ca="1" si="6"/>
        <v/>
      </c>
      <c r="M53" s="53"/>
      <c r="N53" s="53" t="str">
        <f t="shared" ca="1" si="8"/>
        <v/>
      </c>
    </row>
    <row r="54" spans="1:14" s="56" customFormat="1" ht="15" customHeight="1" x14ac:dyDescent="0.2">
      <c r="A54" s="54">
        <v>53</v>
      </c>
      <c r="B54" s="53" t="str">
        <f t="shared" ca="1" si="7"/>
        <v/>
      </c>
      <c r="C54" s="53"/>
      <c r="D54" s="53" t="str">
        <f t="shared" ca="1" si="2"/>
        <v/>
      </c>
      <c r="E54" s="53"/>
      <c r="F54" s="53" t="str">
        <f t="shared" ca="1" si="3"/>
        <v/>
      </c>
      <c r="G54" s="53"/>
      <c r="H54" s="53" t="str">
        <f t="shared" ca="1" si="4"/>
        <v/>
      </c>
      <c r="I54" s="53"/>
      <c r="J54" s="53" t="str">
        <f t="shared" ca="1" si="5"/>
        <v/>
      </c>
      <c r="K54" s="53"/>
      <c r="L54" s="53" t="str">
        <f t="shared" ca="1" si="6"/>
        <v/>
      </c>
      <c r="M54" s="53"/>
      <c r="N54" s="53" t="str">
        <f t="shared" ca="1" si="8"/>
        <v/>
      </c>
    </row>
    <row r="55" spans="1:14" s="56" customFormat="1" ht="15" customHeight="1" x14ac:dyDescent="0.2">
      <c r="A55" s="53">
        <v>54</v>
      </c>
      <c r="B55" s="53" t="str">
        <f t="shared" ca="1" si="7"/>
        <v/>
      </c>
      <c r="C55" s="53"/>
      <c r="D55" s="53" t="str">
        <f t="shared" ca="1" si="2"/>
        <v/>
      </c>
      <c r="E55" s="53"/>
      <c r="F55" s="53" t="str">
        <f t="shared" ca="1" si="3"/>
        <v/>
      </c>
      <c r="G55" s="53"/>
      <c r="H55" s="53" t="str">
        <f t="shared" ca="1" si="4"/>
        <v/>
      </c>
      <c r="I55" s="53"/>
      <c r="J55" s="53" t="str">
        <f t="shared" ca="1" si="5"/>
        <v/>
      </c>
      <c r="K55" s="53"/>
      <c r="L55" s="53" t="str">
        <f t="shared" ca="1" si="6"/>
        <v/>
      </c>
      <c r="M55" s="53"/>
      <c r="N55" s="53" t="str">
        <f t="shared" ca="1" si="8"/>
        <v/>
      </c>
    </row>
    <row r="56" spans="1:14" s="56" customFormat="1" ht="15" customHeight="1" x14ac:dyDescent="0.2">
      <c r="A56" s="53">
        <v>55</v>
      </c>
      <c r="B56" s="53" t="str">
        <f t="shared" ca="1" si="7"/>
        <v/>
      </c>
      <c r="C56" s="53"/>
      <c r="D56" s="53" t="str">
        <f t="shared" ca="1" si="2"/>
        <v/>
      </c>
      <c r="E56" s="53"/>
      <c r="F56" s="53" t="str">
        <f t="shared" ca="1" si="3"/>
        <v/>
      </c>
      <c r="G56" s="53"/>
      <c r="H56" s="53" t="str">
        <f t="shared" ca="1" si="4"/>
        <v/>
      </c>
      <c r="I56" s="53"/>
      <c r="J56" s="53" t="str">
        <f t="shared" ca="1" si="5"/>
        <v/>
      </c>
      <c r="K56" s="53"/>
      <c r="L56" s="53" t="str">
        <f t="shared" ca="1" si="6"/>
        <v/>
      </c>
      <c r="M56" s="53"/>
      <c r="N56" s="53" t="str">
        <f t="shared" ca="1" si="8"/>
        <v/>
      </c>
    </row>
    <row r="57" spans="1:14" s="56" customFormat="1" ht="15" customHeight="1" x14ac:dyDescent="0.2">
      <c r="A57" s="54">
        <v>56</v>
      </c>
      <c r="B57" s="53" t="str">
        <f t="shared" ca="1" si="7"/>
        <v/>
      </c>
      <c r="C57" s="53"/>
      <c r="D57" s="53" t="str">
        <f t="shared" ca="1" si="2"/>
        <v/>
      </c>
      <c r="E57" s="53"/>
      <c r="F57" s="53" t="str">
        <f t="shared" ca="1" si="3"/>
        <v/>
      </c>
      <c r="G57" s="53"/>
      <c r="H57" s="53" t="str">
        <f t="shared" ca="1" si="4"/>
        <v/>
      </c>
      <c r="I57" s="53"/>
      <c r="J57" s="53" t="str">
        <f t="shared" ca="1" si="5"/>
        <v/>
      </c>
      <c r="K57" s="53"/>
      <c r="L57" s="53" t="str">
        <f t="shared" ca="1" si="6"/>
        <v/>
      </c>
      <c r="M57" s="53"/>
      <c r="N57" s="53" t="str">
        <f t="shared" ca="1" si="8"/>
        <v/>
      </c>
    </row>
    <row r="58" spans="1:14" s="56" customFormat="1" ht="15" customHeight="1" x14ac:dyDescent="0.2">
      <c r="A58" s="53">
        <v>57</v>
      </c>
      <c r="B58" s="53" t="str">
        <f t="shared" ca="1" si="7"/>
        <v/>
      </c>
      <c r="C58" s="53"/>
      <c r="D58" s="53" t="str">
        <f t="shared" ca="1" si="2"/>
        <v/>
      </c>
      <c r="E58" s="53"/>
      <c r="F58" s="53" t="str">
        <f t="shared" ca="1" si="3"/>
        <v/>
      </c>
      <c r="G58" s="53"/>
      <c r="H58" s="53" t="str">
        <f t="shared" ca="1" si="4"/>
        <v/>
      </c>
      <c r="I58" s="53"/>
      <c r="J58" s="53" t="str">
        <f t="shared" ca="1" si="5"/>
        <v/>
      </c>
      <c r="K58" s="53"/>
      <c r="L58" s="53" t="str">
        <f t="shared" ca="1" si="6"/>
        <v/>
      </c>
      <c r="M58" s="53"/>
      <c r="N58" s="53" t="str">
        <f t="shared" ca="1" si="8"/>
        <v/>
      </c>
    </row>
    <row r="59" spans="1:14" s="56" customFormat="1" ht="15" customHeight="1" x14ac:dyDescent="0.2">
      <c r="A59" s="53">
        <v>58</v>
      </c>
      <c r="B59" s="53" t="str">
        <f t="shared" ca="1" si="7"/>
        <v/>
      </c>
      <c r="C59" s="53"/>
      <c r="D59" s="53" t="str">
        <f t="shared" ca="1" si="2"/>
        <v/>
      </c>
      <c r="E59" s="53"/>
      <c r="F59" s="53" t="str">
        <f t="shared" ca="1" si="3"/>
        <v/>
      </c>
      <c r="G59" s="53"/>
      <c r="H59" s="53" t="str">
        <f t="shared" ca="1" si="4"/>
        <v/>
      </c>
      <c r="I59" s="53"/>
      <c r="J59" s="53" t="str">
        <f t="shared" ca="1" si="5"/>
        <v/>
      </c>
      <c r="K59" s="53"/>
      <c r="L59" s="53" t="str">
        <f t="shared" ca="1" si="6"/>
        <v/>
      </c>
      <c r="M59" s="53"/>
      <c r="N59" s="53" t="str">
        <f t="shared" ca="1" si="8"/>
        <v/>
      </c>
    </row>
    <row r="60" spans="1:14" s="56" customFormat="1" ht="15" customHeight="1" x14ac:dyDescent="0.2">
      <c r="A60" s="54">
        <v>59</v>
      </c>
      <c r="B60" s="53" t="str">
        <f t="shared" ca="1" si="7"/>
        <v/>
      </c>
      <c r="C60" s="53"/>
      <c r="D60" s="53" t="str">
        <f t="shared" ca="1" si="2"/>
        <v/>
      </c>
      <c r="E60" s="53"/>
      <c r="F60" s="53" t="str">
        <f t="shared" ca="1" si="3"/>
        <v/>
      </c>
      <c r="G60" s="53"/>
      <c r="H60" s="53" t="str">
        <f t="shared" ca="1" si="4"/>
        <v/>
      </c>
      <c r="I60" s="53"/>
      <c r="J60" s="53" t="str">
        <f t="shared" ca="1" si="5"/>
        <v/>
      </c>
      <c r="K60" s="53"/>
      <c r="L60" s="53" t="str">
        <f t="shared" ca="1" si="6"/>
        <v/>
      </c>
      <c r="M60" s="53"/>
      <c r="N60" s="53" t="str">
        <f t="shared" ca="1" si="8"/>
        <v/>
      </c>
    </row>
    <row r="61" spans="1:14" s="56" customFormat="1" x14ac:dyDescent="0.2">
      <c r="A61" s="53">
        <v>60</v>
      </c>
      <c r="B61" s="53" t="str">
        <f t="shared" ca="1" si="7"/>
        <v/>
      </c>
      <c r="C61" s="53"/>
      <c r="D61" s="53" t="str">
        <f t="shared" ca="1" si="2"/>
        <v/>
      </c>
      <c r="E61" s="53"/>
      <c r="F61" s="53" t="str">
        <f t="shared" ca="1" si="3"/>
        <v/>
      </c>
      <c r="G61" s="53"/>
      <c r="H61" s="53" t="str">
        <f t="shared" ca="1" si="4"/>
        <v/>
      </c>
      <c r="I61" s="53"/>
      <c r="J61" s="53" t="str">
        <f t="shared" ca="1" si="5"/>
        <v/>
      </c>
      <c r="K61" s="53"/>
      <c r="L61" s="53" t="str">
        <f t="shared" ca="1" si="6"/>
        <v/>
      </c>
      <c r="M61" s="53"/>
      <c r="N61" s="53" t="str">
        <f t="shared" ca="1" si="8"/>
        <v/>
      </c>
    </row>
    <row r="62" spans="1:14" s="56" customFormat="1" ht="15.75" customHeight="1" x14ac:dyDescent="0.2">
      <c r="A62" s="53">
        <v>61</v>
      </c>
      <c r="B62" s="53" t="str">
        <f t="shared" ca="1" si="7"/>
        <v/>
      </c>
      <c r="C62" s="53"/>
      <c r="D62" s="53" t="str">
        <f t="shared" ca="1" si="2"/>
        <v/>
      </c>
      <c r="E62" s="53"/>
      <c r="F62" s="53" t="str">
        <f t="shared" ca="1" si="3"/>
        <v/>
      </c>
      <c r="G62" s="53"/>
      <c r="H62" s="53" t="str">
        <f t="shared" ca="1" si="4"/>
        <v/>
      </c>
      <c r="I62" s="53"/>
      <c r="J62" s="53" t="str">
        <f t="shared" ca="1" si="5"/>
        <v/>
      </c>
      <c r="K62" s="53"/>
      <c r="L62" s="53" t="str">
        <f t="shared" ca="1" si="6"/>
        <v/>
      </c>
      <c r="M62" s="53"/>
      <c r="N62" s="53" t="str">
        <f t="shared" ca="1" si="8"/>
        <v/>
      </c>
    </row>
    <row r="63" spans="1:14" s="56" customFormat="1" ht="15" customHeight="1" x14ac:dyDescent="0.2">
      <c r="A63" s="54">
        <v>62</v>
      </c>
      <c r="B63" s="53" t="str">
        <f t="shared" ca="1" si="7"/>
        <v/>
      </c>
      <c r="C63" s="53"/>
      <c r="D63" s="53" t="str">
        <f t="shared" ca="1" si="2"/>
        <v/>
      </c>
      <c r="E63" s="53"/>
      <c r="F63" s="53" t="str">
        <f t="shared" ca="1" si="3"/>
        <v/>
      </c>
      <c r="G63" s="53"/>
      <c r="H63" s="53" t="str">
        <f t="shared" ca="1" si="4"/>
        <v/>
      </c>
      <c r="I63" s="53"/>
      <c r="J63" s="53" t="str">
        <f t="shared" ca="1" si="5"/>
        <v/>
      </c>
      <c r="K63" s="53"/>
      <c r="L63" s="53" t="str">
        <f t="shared" ca="1" si="6"/>
        <v/>
      </c>
      <c r="M63" s="53"/>
      <c r="N63" s="53" t="str">
        <f t="shared" ca="1" si="8"/>
        <v/>
      </c>
    </row>
    <row r="64" spans="1:14" s="56" customFormat="1" ht="15" customHeight="1" x14ac:dyDescent="0.2">
      <c r="A64" s="53">
        <v>63</v>
      </c>
      <c r="B64" s="53" t="str">
        <f t="shared" ca="1" si="7"/>
        <v/>
      </c>
      <c r="C64" s="53"/>
      <c r="D64" s="53" t="str">
        <f t="shared" ca="1" si="2"/>
        <v/>
      </c>
      <c r="E64" s="53"/>
      <c r="F64" s="53" t="str">
        <f t="shared" ca="1" si="3"/>
        <v/>
      </c>
      <c r="G64" s="53"/>
      <c r="H64" s="53" t="str">
        <f t="shared" ca="1" si="4"/>
        <v/>
      </c>
      <c r="I64" s="53"/>
      <c r="J64" s="53" t="str">
        <f t="shared" ca="1" si="5"/>
        <v/>
      </c>
      <c r="K64" s="53"/>
      <c r="L64" s="53" t="str">
        <f t="shared" ca="1" si="6"/>
        <v/>
      </c>
      <c r="M64" s="53"/>
      <c r="N64" s="53" t="str">
        <f t="shared" ca="1" si="8"/>
        <v/>
      </c>
    </row>
    <row r="65" spans="1:14" s="56" customFormat="1" ht="15" customHeight="1" x14ac:dyDescent="0.2">
      <c r="A65" s="53">
        <v>64</v>
      </c>
      <c r="B65" s="53" t="str">
        <f t="shared" ca="1" si="7"/>
        <v/>
      </c>
      <c r="C65" s="53"/>
      <c r="D65" s="53" t="str">
        <f t="shared" ca="1" si="2"/>
        <v/>
      </c>
      <c r="E65" s="53"/>
      <c r="F65" s="53" t="str">
        <f t="shared" ca="1" si="3"/>
        <v/>
      </c>
      <c r="G65" s="53"/>
      <c r="H65" s="53" t="str">
        <f t="shared" ca="1" si="4"/>
        <v/>
      </c>
      <c r="I65" s="53"/>
      <c r="J65" s="53" t="str">
        <f t="shared" ca="1" si="5"/>
        <v/>
      </c>
      <c r="K65" s="53"/>
      <c r="L65" s="53" t="str">
        <f t="shared" ca="1" si="6"/>
        <v/>
      </c>
      <c r="M65" s="53"/>
      <c r="N65" s="53" t="str">
        <f t="shared" ca="1" si="8"/>
        <v/>
      </c>
    </row>
    <row r="66" spans="1:14" s="56" customFormat="1" ht="15" customHeight="1" x14ac:dyDescent="0.2">
      <c r="A66" s="54">
        <v>65</v>
      </c>
      <c r="B66" s="53" t="str">
        <f t="shared" ca="1" si="7"/>
        <v/>
      </c>
      <c r="C66" s="53"/>
      <c r="D66" s="53" t="str">
        <f t="shared" ca="1" si="2"/>
        <v/>
      </c>
      <c r="E66" s="53"/>
      <c r="F66" s="53" t="str">
        <f t="shared" ca="1" si="3"/>
        <v/>
      </c>
      <c r="G66" s="53"/>
      <c r="H66" s="53" t="str">
        <f t="shared" ca="1" si="4"/>
        <v/>
      </c>
      <c r="I66" s="53"/>
      <c r="J66" s="53" t="str">
        <f t="shared" ca="1" si="5"/>
        <v/>
      </c>
      <c r="K66" s="53"/>
      <c r="L66" s="53" t="str">
        <f t="shared" ca="1" si="6"/>
        <v/>
      </c>
      <c r="M66" s="53"/>
      <c r="N66" s="53" t="str">
        <f t="shared" ref="N66:N97" ca="1" si="9">IF(ISNA(VLOOKUP($A66,Marking7,2,FALSE)=TRUE),"",(VLOOKUP($A66,Marking7,2,FALSE)))</f>
        <v/>
      </c>
    </row>
    <row r="67" spans="1:14" s="56" customFormat="1" ht="15" customHeight="1" x14ac:dyDescent="0.2">
      <c r="A67" s="53">
        <v>66</v>
      </c>
      <c r="B67" s="53" t="str">
        <f t="shared" ca="1" si="7"/>
        <v/>
      </c>
      <c r="C67" s="53"/>
      <c r="D67" s="53" t="str">
        <f t="shared" ref="D67:D130" ca="1" si="10">IF(ISNA(VLOOKUP($A67,Marking2,2,FALSE)=TRUE),"",(VLOOKUP($A67,Marking2,2,FALSE)))</f>
        <v/>
      </c>
      <c r="E67" s="53"/>
      <c r="F67" s="53" t="str">
        <f t="shared" ref="F67:F130" ca="1" si="11">IF(ISNA(VLOOKUP($A67,Marking3,2,FALSE)=TRUE),"",(VLOOKUP($A67,Marking3,2,FALSE)))</f>
        <v/>
      </c>
      <c r="G67" s="53"/>
      <c r="H67" s="53" t="str">
        <f t="shared" ref="H67:H130" ca="1" si="12">IF(ISNA(VLOOKUP($A67,Marking4,2,FALSE)=TRUE),"",(VLOOKUP($A67,Marking4,2,FALSE)))</f>
        <v/>
      </c>
      <c r="I67" s="53"/>
      <c r="J67" s="53" t="str">
        <f t="shared" ref="J67:J130" ca="1" si="13">IF(ISNA(VLOOKUP($A67,Marking5,2,FALSE)=TRUE),"",(VLOOKUP($A67,Marking5,2,FALSE)))</f>
        <v/>
      </c>
      <c r="K67" s="53"/>
      <c r="L67" s="53" t="str">
        <f t="shared" ref="L67:L130" ca="1" si="14">IF(ISNA(VLOOKUP($A67,Marking6,2,FALSE)=TRUE),"",(VLOOKUP($A67,Marking6,2,FALSE)))</f>
        <v/>
      </c>
      <c r="M67" s="53"/>
      <c r="N67" s="53" t="str">
        <f t="shared" ca="1" si="9"/>
        <v/>
      </c>
    </row>
    <row r="68" spans="1:14" s="56" customFormat="1" ht="15" customHeight="1" x14ac:dyDescent="0.2">
      <c r="A68" s="53">
        <v>67</v>
      </c>
      <c r="B68" s="53" t="str">
        <f t="shared" ca="1" si="7"/>
        <v/>
      </c>
      <c r="C68" s="53"/>
      <c r="D68" s="53" t="str">
        <f t="shared" ca="1" si="10"/>
        <v/>
      </c>
      <c r="E68" s="53"/>
      <c r="F68" s="53" t="str">
        <f t="shared" ca="1" si="11"/>
        <v/>
      </c>
      <c r="G68" s="53"/>
      <c r="H68" s="53" t="str">
        <f t="shared" ca="1" si="12"/>
        <v/>
      </c>
      <c r="I68" s="53"/>
      <c r="J68" s="53" t="str">
        <f t="shared" ca="1" si="13"/>
        <v/>
      </c>
      <c r="K68" s="53"/>
      <c r="L68" s="53" t="str">
        <f t="shared" ca="1" si="14"/>
        <v/>
      </c>
      <c r="M68" s="53"/>
      <c r="N68" s="53" t="str">
        <f t="shared" ca="1" si="9"/>
        <v/>
      </c>
    </row>
    <row r="69" spans="1:14" s="56" customFormat="1" ht="15" customHeight="1" x14ac:dyDescent="0.2">
      <c r="A69" s="54">
        <v>68</v>
      </c>
      <c r="B69" s="53" t="str">
        <f t="shared" ca="1" si="7"/>
        <v/>
      </c>
      <c r="C69" s="53"/>
      <c r="D69" s="53" t="str">
        <f t="shared" ca="1" si="10"/>
        <v/>
      </c>
      <c r="E69" s="53"/>
      <c r="F69" s="53" t="str">
        <f t="shared" ca="1" si="11"/>
        <v/>
      </c>
      <c r="G69" s="53"/>
      <c r="H69" s="53" t="str">
        <f t="shared" ca="1" si="12"/>
        <v/>
      </c>
      <c r="I69" s="53"/>
      <c r="J69" s="53" t="str">
        <f t="shared" ca="1" si="13"/>
        <v/>
      </c>
      <c r="K69" s="53"/>
      <c r="L69" s="53" t="str">
        <f t="shared" ca="1" si="14"/>
        <v/>
      </c>
      <c r="M69" s="53"/>
      <c r="N69" s="53" t="str">
        <f t="shared" ca="1" si="9"/>
        <v/>
      </c>
    </row>
    <row r="70" spans="1:14" s="56" customFormat="1" x14ac:dyDescent="0.2">
      <c r="A70" s="53">
        <v>69</v>
      </c>
      <c r="B70" s="53" t="str">
        <f t="shared" ca="1" si="7"/>
        <v/>
      </c>
      <c r="C70" s="53"/>
      <c r="D70" s="53" t="str">
        <f t="shared" ca="1" si="10"/>
        <v/>
      </c>
      <c r="E70" s="53"/>
      <c r="F70" s="53" t="str">
        <f t="shared" ca="1" si="11"/>
        <v/>
      </c>
      <c r="G70" s="53"/>
      <c r="H70" s="53" t="str">
        <f t="shared" ca="1" si="12"/>
        <v/>
      </c>
      <c r="I70" s="53"/>
      <c r="J70" s="53" t="str">
        <f t="shared" ca="1" si="13"/>
        <v/>
      </c>
      <c r="K70" s="53"/>
      <c r="L70" s="53" t="str">
        <f t="shared" ca="1" si="14"/>
        <v/>
      </c>
      <c r="M70" s="53"/>
      <c r="N70" s="53" t="str">
        <f t="shared" ca="1" si="9"/>
        <v/>
      </c>
    </row>
    <row r="71" spans="1:14" s="56" customFormat="1" ht="15.75" customHeight="1" x14ac:dyDescent="0.2">
      <c r="A71" s="53">
        <v>70</v>
      </c>
      <c r="B71" s="53" t="str">
        <f t="shared" ca="1" si="7"/>
        <v/>
      </c>
      <c r="C71" s="53"/>
      <c r="D71" s="53" t="str">
        <f t="shared" ca="1" si="10"/>
        <v/>
      </c>
      <c r="E71" s="53"/>
      <c r="F71" s="53" t="str">
        <f t="shared" ca="1" si="11"/>
        <v/>
      </c>
      <c r="G71" s="53"/>
      <c r="H71" s="53" t="str">
        <f t="shared" ca="1" si="12"/>
        <v/>
      </c>
      <c r="I71" s="53"/>
      <c r="J71" s="53" t="str">
        <f t="shared" ca="1" si="13"/>
        <v/>
      </c>
      <c r="K71" s="53"/>
      <c r="L71" s="53" t="str">
        <f t="shared" ca="1" si="14"/>
        <v/>
      </c>
      <c r="M71" s="53"/>
      <c r="N71" s="53" t="str">
        <f t="shared" ca="1" si="9"/>
        <v/>
      </c>
    </row>
    <row r="72" spans="1:14" s="56" customFormat="1" ht="15" customHeight="1" x14ac:dyDescent="0.2">
      <c r="A72" s="54">
        <v>71</v>
      </c>
      <c r="B72" s="53" t="str">
        <f t="shared" ca="1" si="7"/>
        <v/>
      </c>
      <c r="C72" s="53"/>
      <c r="D72" s="53" t="str">
        <f t="shared" ca="1" si="10"/>
        <v/>
      </c>
      <c r="E72" s="53"/>
      <c r="F72" s="53" t="str">
        <f t="shared" ca="1" si="11"/>
        <v/>
      </c>
      <c r="G72" s="53"/>
      <c r="H72" s="53" t="str">
        <f t="shared" ca="1" si="12"/>
        <v/>
      </c>
      <c r="I72" s="53"/>
      <c r="J72" s="53" t="str">
        <f t="shared" ca="1" si="13"/>
        <v/>
      </c>
      <c r="K72" s="53"/>
      <c r="L72" s="53" t="str">
        <f t="shared" ca="1" si="14"/>
        <v/>
      </c>
      <c r="M72" s="53"/>
      <c r="N72" s="53" t="str">
        <f t="shared" ca="1" si="9"/>
        <v/>
      </c>
    </row>
    <row r="73" spans="1:14" s="56" customFormat="1" ht="15" customHeight="1" x14ac:dyDescent="0.2">
      <c r="A73" s="53">
        <v>72</v>
      </c>
      <c r="B73" s="53" t="str">
        <f t="shared" ca="1" si="7"/>
        <v/>
      </c>
      <c r="C73" s="53"/>
      <c r="D73" s="53" t="str">
        <f t="shared" ca="1" si="10"/>
        <v/>
      </c>
      <c r="E73" s="53"/>
      <c r="F73" s="53" t="str">
        <f t="shared" ca="1" si="11"/>
        <v/>
      </c>
      <c r="G73" s="53"/>
      <c r="H73" s="53" t="str">
        <f t="shared" ca="1" si="12"/>
        <v/>
      </c>
      <c r="I73" s="53"/>
      <c r="J73" s="53" t="str">
        <f t="shared" ca="1" si="13"/>
        <v/>
      </c>
      <c r="K73" s="53"/>
      <c r="L73" s="53" t="str">
        <f t="shared" ca="1" si="14"/>
        <v/>
      </c>
      <c r="M73" s="53"/>
      <c r="N73" s="53" t="str">
        <f t="shared" ca="1" si="9"/>
        <v/>
      </c>
    </row>
    <row r="74" spans="1:14" s="56" customFormat="1" ht="15" customHeight="1" x14ac:dyDescent="0.2">
      <c r="A74" s="53">
        <v>73</v>
      </c>
      <c r="B74" s="53" t="str">
        <f t="shared" ca="1" si="7"/>
        <v/>
      </c>
      <c r="C74" s="53"/>
      <c r="D74" s="53" t="str">
        <f t="shared" ca="1" si="10"/>
        <v/>
      </c>
      <c r="E74" s="53"/>
      <c r="F74" s="53" t="str">
        <f t="shared" ca="1" si="11"/>
        <v/>
      </c>
      <c r="G74" s="53"/>
      <c r="H74" s="53" t="str">
        <f t="shared" ca="1" si="12"/>
        <v/>
      </c>
      <c r="I74" s="53"/>
      <c r="J74" s="53" t="str">
        <f t="shared" ca="1" si="13"/>
        <v/>
      </c>
      <c r="K74" s="53"/>
      <c r="L74" s="53" t="str">
        <f t="shared" ca="1" si="14"/>
        <v/>
      </c>
      <c r="M74" s="53"/>
      <c r="N74" s="53" t="str">
        <f t="shared" ca="1" si="9"/>
        <v/>
      </c>
    </row>
    <row r="75" spans="1:14" s="56" customFormat="1" ht="15" customHeight="1" x14ac:dyDescent="0.2">
      <c r="A75" s="54">
        <v>74</v>
      </c>
      <c r="B75" s="53" t="str">
        <f t="shared" ca="1" si="7"/>
        <v/>
      </c>
      <c r="C75" s="53"/>
      <c r="D75" s="53" t="str">
        <f t="shared" ca="1" si="10"/>
        <v/>
      </c>
      <c r="E75" s="53"/>
      <c r="F75" s="53" t="str">
        <f t="shared" ca="1" si="11"/>
        <v/>
      </c>
      <c r="G75" s="53"/>
      <c r="H75" s="53" t="str">
        <f t="shared" ca="1" si="12"/>
        <v/>
      </c>
      <c r="I75" s="53"/>
      <c r="J75" s="53" t="str">
        <f t="shared" ca="1" si="13"/>
        <v/>
      </c>
      <c r="K75" s="53"/>
      <c r="L75" s="53" t="str">
        <f t="shared" ca="1" si="14"/>
        <v/>
      </c>
      <c r="M75" s="53"/>
      <c r="N75" s="53" t="str">
        <f t="shared" ca="1" si="9"/>
        <v/>
      </c>
    </row>
    <row r="76" spans="1:14" s="56" customFormat="1" ht="15" customHeight="1" x14ac:dyDescent="0.2">
      <c r="A76" s="53">
        <v>75</v>
      </c>
      <c r="B76" s="53" t="str">
        <f t="shared" ca="1" si="7"/>
        <v/>
      </c>
      <c r="C76" s="53"/>
      <c r="D76" s="53" t="str">
        <f t="shared" ca="1" si="10"/>
        <v/>
      </c>
      <c r="E76" s="53"/>
      <c r="F76" s="53" t="str">
        <f t="shared" ca="1" si="11"/>
        <v/>
      </c>
      <c r="G76" s="53"/>
      <c r="H76" s="53" t="str">
        <f t="shared" ca="1" si="12"/>
        <v/>
      </c>
      <c r="I76" s="53"/>
      <c r="J76" s="53" t="str">
        <f t="shared" ca="1" si="13"/>
        <v/>
      </c>
      <c r="K76" s="53"/>
      <c r="L76" s="53" t="str">
        <f t="shared" ca="1" si="14"/>
        <v/>
      </c>
      <c r="M76" s="53"/>
      <c r="N76" s="53" t="str">
        <f t="shared" ca="1" si="9"/>
        <v/>
      </c>
    </row>
    <row r="77" spans="1:14" s="56" customFormat="1" ht="15" customHeight="1" x14ac:dyDescent="0.2">
      <c r="A77" s="53">
        <v>76</v>
      </c>
      <c r="B77" s="53" t="str">
        <f t="shared" ca="1" si="7"/>
        <v/>
      </c>
      <c r="C77" s="53"/>
      <c r="D77" s="53" t="str">
        <f t="shared" ca="1" si="10"/>
        <v/>
      </c>
      <c r="E77" s="53"/>
      <c r="F77" s="53" t="str">
        <f t="shared" ca="1" si="11"/>
        <v/>
      </c>
      <c r="G77" s="53"/>
      <c r="H77" s="53" t="str">
        <f t="shared" ca="1" si="12"/>
        <v/>
      </c>
      <c r="I77" s="53"/>
      <c r="J77" s="53" t="str">
        <f t="shared" ca="1" si="13"/>
        <v/>
      </c>
      <c r="K77" s="53"/>
      <c r="L77" s="53" t="str">
        <f t="shared" ca="1" si="14"/>
        <v/>
      </c>
      <c r="M77" s="53"/>
      <c r="N77" s="53" t="str">
        <f t="shared" ca="1" si="9"/>
        <v/>
      </c>
    </row>
    <row r="78" spans="1:14" s="56" customFormat="1" ht="15" customHeight="1" x14ac:dyDescent="0.2">
      <c r="A78" s="54">
        <v>77</v>
      </c>
      <c r="B78" s="53" t="str">
        <f t="shared" ca="1" si="7"/>
        <v/>
      </c>
      <c r="C78" s="53"/>
      <c r="D78" s="53" t="str">
        <f t="shared" ca="1" si="10"/>
        <v/>
      </c>
      <c r="E78" s="53"/>
      <c r="F78" s="53" t="str">
        <f t="shared" ca="1" si="11"/>
        <v/>
      </c>
      <c r="G78" s="53"/>
      <c r="H78" s="53" t="str">
        <f t="shared" ca="1" si="12"/>
        <v/>
      </c>
      <c r="I78" s="53"/>
      <c r="J78" s="53" t="str">
        <f t="shared" ca="1" si="13"/>
        <v/>
      </c>
      <c r="K78" s="53"/>
      <c r="L78" s="53" t="str">
        <f t="shared" ca="1" si="14"/>
        <v/>
      </c>
      <c r="M78" s="53"/>
      <c r="N78" s="53" t="str">
        <f t="shared" ca="1" si="9"/>
        <v/>
      </c>
    </row>
    <row r="79" spans="1:14" s="56" customFormat="1" x14ac:dyDescent="0.2">
      <c r="A79" s="53">
        <v>78</v>
      </c>
      <c r="B79" s="53" t="str">
        <f t="shared" ca="1" si="7"/>
        <v/>
      </c>
      <c r="C79" s="53"/>
      <c r="D79" s="53" t="str">
        <f t="shared" ca="1" si="10"/>
        <v/>
      </c>
      <c r="E79" s="53"/>
      <c r="F79" s="53" t="str">
        <f t="shared" ca="1" si="11"/>
        <v/>
      </c>
      <c r="G79" s="53"/>
      <c r="H79" s="53" t="str">
        <f t="shared" ca="1" si="12"/>
        <v/>
      </c>
      <c r="I79" s="53"/>
      <c r="J79" s="53" t="str">
        <f t="shared" ca="1" si="13"/>
        <v/>
      </c>
      <c r="K79" s="53"/>
      <c r="L79" s="53" t="str">
        <f t="shared" ca="1" si="14"/>
        <v/>
      </c>
      <c r="M79" s="53"/>
      <c r="N79" s="53" t="str">
        <f t="shared" ca="1" si="9"/>
        <v/>
      </c>
    </row>
    <row r="80" spans="1:14" s="56" customFormat="1" ht="15.75" customHeight="1" x14ac:dyDescent="0.2">
      <c r="A80" s="53">
        <v>79</v>
      </c>
      <c r="B80" s="53" t="str">
        <f t="shared" ca="1" si="7"/>
        <v/>
      </c>
      <c r="C80" s="53"/>
      <c r="D80" s="53" t="str">
        <f t="shared" ca="1" si="10"/>
        <v/>
      </c>
      <c r="E80" s="53"/>
      <c r="F80" s="53" t="str">
        <f t="shared" ca="1" si="11"/>
        <v/>
      </c>
      <c r="G80" s="53"/>
      <c r="H80" s="53" t="str">
        <f t="shared" ca="1" si="12"/>
        <v/>
      </c>
      <c r="I80" s="53"/>
      <c r="J80" s="53" t="str">
        <f t="shared" ca="1" si="13"/>
        <v/>
      </c>
      <c r="K80" s="53"/>
      <c r="L80" s="53" t="str">
        <f t="shared" ca="1" si="14"/>
        <v/>
      </c>
      <c r="M80" s="53"/>
      <c r="N80" s="53" t="str">
        <f t="shared" ca="1" si="9"/>
        <v/>
      </c>
    </row>
    <row r="81" spans="1:14" x14ac:dyDescent="0.2">
      <c r="A81" s="54">
        <v>80</v>
      </c>
      <c r="B81" s="53" t="str">
        <f t="shared" ca="1" si="7"/>
        <v/>
      </c>
      <c r="C81" s="53"/>
      <c r="D81" s="53" t="str">
        <f t="shared" ca="1" si="10"/>
        <v/>
      </c>
      <c r="E81" s="53"/>
      <c r="F81" s="53" t="str">
        <f t="shared" ca="1" si="11"/>
        <v/>
      </c>
      <c r="G81" s="53"/>
      <c r="H81" s="53" t="str">
        <f t="shared" ca="1" si="12"/>
        <v/>
      </c>
      <c r="I81" s="53"/>
      <c r="J81" s="53" t="str">
        <f t="shared" ca="1" si="13"/>
        <v/>
      </c>
      <c r="K81" s="53"/>
      <c r="L81" s="53" t="str">
        <f t="shared" ca="1" si="14"/>
        <v/>
      </c>
      <c r="M81" s="53"/>
      <c r="N81" s="53" t="str">
        <f t="shared" ca="1" si="9"/>
        <v/>
      </c>
    </row>
    <row r="82" spans="1:14" x14ac:dyDescent="0.2">
      <c r="A82" s="53">
        <v>81</v>
      </c>
      <c r="B82" s="53" t="str">
        <f t="shared" ref="B82:B136" ca="1" si="15">IF(ISNA(VLOOKUP($A82,Marking1,2,FALSE)=TRUE),"",(VLOOKUP($A82,Marking1,2,FALSE)))</f>
        <v/>
      </c>
      <c r="C82" s="53"/>
      <c r="D82" s="53" t="str">
        <f t="shared" ca="1" si="10"/>
        <v/>
      </c>
      <c r="E82" s="53"/>
      <c r="F82" s="53" t="str">
        <f t="shared" ca="1" si="11"/>
        <v/>
      </c>
      <c r="G82" s="53"/>
      <c r="H82" s="53" t="str">
        <f t="shared" ca="1" si="12"/>
        <v/>
      </c>
      <c r="I82" s="53"/>
      <c r="J82" s="53" t="str">
        <f t="shared" ca="1" si="13"/>
        <v/>
      </c>
      <c r="K82" s="53"/>
      <c r="L82" s="53" t="str">
        <f t="shared" ca="1" si="14"/>
        <v/>
      </c>
      <c r="M82" s="53"/>
      <c r="N82" s="53" t="str">
        <f t="shared" ca="1" si="9"/>
        <v/>
      </c>
    </row>
    <row r="83" spans="1:14" x14ac:dyDescent="0.2">
      <c r="A83" s="53">
        <v>82</v>
      </c>
      <c r="B83" s="53" t="str">
        <f t="shared" ca="1" si="15"/>
        <v/>
      </c>
      <c r="C83" s="53"/>
      <c r="D83" s="53" t="str">
        <f t="shared" ca="1" si="10"/>
        <v/>
      </c>
      <c r="E83" s="53"/>
      <c r="F83" s="53" t="str">
        <f t="shared" ca="1" si="11"/>
        <v/>
      </c>
      <c r="G83" s="53"/>
      <c r="H83" s="53" t="str">
        <f t="shared" ca="1" si="12"/>
        <v/>
      </c>
      <c r="I83" s="53"/>
      <c r="J83" s="53" t="str">
        <f t="shared" ca="1" si="13"/>
        <v/>
      </c>
      <c r="K83" s="53"/>
      <c r="L83" s="53" t="str">
        <f t="shared" ca="1" si="14"/>
        <v/>
      </c>
      <c r="M83" s="53"/>
      <c r="N83" s="53" t="str">
        <f t="shared" ca="1" si="9"/>
        <v/>
      </c>
    </row>
    <row r="84" spans="1:14" x14ac:dyDescent="0.2">
      <c r="A84" s="54">
        <v>83</v>
      </c>
      <c r="B84" s="53" t="str">
        <f t="shared" ca="1" si="15"/>
        <v/>
      </c>
      <c r="C84" s="53"/>
      <c r="D84" s="53" t="str">
        <f t="shared" ca="1" si="10"/>
        <v/>
      </c>
      <c r="E84" s="53"/>
      <c r="F84" s="53" t="str">
        <f t="shared" ca="1" si="11"/>
        <v/>
      </c>
      <c r="G84" s="53"/>
      <c r="H84" s="53" t="str">
        <f t="shared" ca="1" si="12"/>
        <v/>
      </c>
      <c r="I84" s="53"/>
      <c r="J84" s="53" t="str">
        <f t="shared" ca="1" si="13"/>
        <v/>
      </c>
      <c r="K84" s="53"/>
      <c r="L84" s="53" t="str">
        <f t="shared" ca="1" si="14"/>
        <v/>
      </c>
      <c r="M84" s="53"/>
      <c r="N84" s="53" t="str">
        <f t="shared" ca="1" si="9"/>
        <v/>
      </c>
    </row>
    <row r="85" spans="1:14" x14ac:dyDescent="0.2">
      <c r="A85" s="53">
        <v>84</v>
      </c>
      <c r="B85" s="53" t="str">
        <f t="shared" ca="1" si="15"/>
        <v/>
      </c>
      <c r="C85" s="53"/>
      <c r="D85" s="53" t="str">
        <f t="shared" ca="1" si="10"/>
        <v/>
      </c>
      <c r="E85" s="53"/>
      <c r="F85" s="53" t="str">
        <f t="shared" ca="1" si="11"/>
        <v/>
      </c>
      <c r="G85" s="53"/>
      <c r="H85" s="53" t="str">
        <f t="shared" ca="1" si="12"/>
        <v/>
      </c>
      <c r="I85" s="53"/>
      <c r="J85" s="53" t="str">
        <f t="shared" ca="1" si="13"/>
        <v/>
      </c>
      <c r="K85" s="53"/>
      <c r="L85" s="53" t="str">
        <f t="shared" ca="1" si="14"/>
        <v/>
      </c>
      <c r="M85" s="53"/>
      <c r="N85" s="53" t="str">
        <f t="shared" ca="1" si="9"/>
        <v/>
      </c>
    </row>
    <row r="86" spans="1:14" x14ac:dyDescent="0.2">
      <c r="A86" s="53">
        <v>85</v>
      </c>
      <c r="B86" s="53" t="str">
        <f t="shared" ca="1" si="15"/>
        <v/>
      </c>
      <c r="C86" s="53"/>
      <c r="D86" s="53" t="str">
        <f t="shared" ca="1" si="10"/>
        <v/>
      </c>
      <c r="E86" s="53"/>
      <c r="F86" s="53" t="str">
        <f t="shared" ca="1" si="11"/>
        <v/>
      </c>
      <c r="G86" s="53"/>
      <c r="H86" s="53" t="str">
        <f t="shared" ca="1" si="12"/>
        <v/>
      </c>
      <c r="I86" s="53"/>
      <c r="J86" s="53" t="str">
        <f t="shared" ca="1" si="13"/>
        <v/>
      </c>
      <c r="K86" s="53"/>
      <c r="L86" s="53" t="str">
        <f t="shared" ca="1" si="14"/>
        <v/>
      </c>
      <c r="M86" s="53"/>
      <c r="N86" s="53" t="str">
        <f t="shared" ca="1" si="9"/>
        <v/>
      </c>
    </row>
    <row r="87" spans="1:14" x14ac:dyDescent="0.2">
      <c r="A87" s="54">
        <v>86</v>
      </c>
      <c r="B87" s="53" t="str">
        <f t="shared" ca="1" si="15"/>
        <v/>
      </c>
      <c r="C87" s="53"/>
      <c r="D87" s="53" t="str">
        <f t="shared" ca="1" si="10"/>
        <v/>
      </c>
      <c r="E87" s="53"/>
      <c r="F87" s="53" t="str">
        <f t="shared" ca="1" si="11"/>
        <v/>
      </c>
      <c r="G87" s="53"/>
      <c r="H87" s="53" t="str">
        <f t="shared" ca="1" si="12"/>
        <v/>
      </c>
      <c r="I87" s="53"/>
      <c r="J87" s="53" t="str">
        <f t="shared" ca="1" si="13"/>
        <v/>
      </c>
      <c r="K87" s="53"/>
      <c r="L87" s="53" t="str">
        <f t="shared" ca="1" si="14"/>
        <v/>
      </c>
      <c r="M87" s="53"/>
      <c r="N87" s="53" t="str">
        <f t="shared" ca="1" si="9"/>
        <v/>
      </c>
    </row>
    <row r="88" spans="1:14" x14ac:dyDescent="0.2">
      <c r="A88" s="53">
        <v>87</v>
      </c>
      <c r="B88" s="53" t="str">
        <f t="shared" ca="1" si="15"/>
        <v/>
      </c>
      <c r="C88" s="53"/>
      <c r="D88" s="53" t="str">
        <f t="shared" ca="1" si="10"/>
        <v/>
      </c>
      <c r="E88" s="53"/>
      <c r="F88" s="53" t="str">
        <f t="shared" ca="1" si="11"/>
        <v/>
      </c>
      <c r="G88" s="53"/>
      <c r="H88" s="53" t="str">
        <f t="shared" ca="1" si="12"/>
        <v/>
      </c>
      <c r="I88" s="53"/>
      <c r="J88" s="53" t="str">
        <f t="shared" ca="1" si="13"/>
        <v/>
      </c>
      <c r="K88" s="53"/>
      <c r="L88" s="53" t="str">
        <f t="shared" ca="1" si="14"/>
        <v/>
      </c>
      <c r="M88" s="53"/>
      <c r="N88" s="53" t="str">
        <f t="shared" ca="1" si="9"/>
        <v/>
      </c>
    </row>
    <row r="89" spans="1:14" x14ac:dyDescent="0.2">
      <c r="A89" s="53">
        <v>88</v>
      </c>
      <c r="B89" s="53" t="str">
        <f t="shared" ca="1" si="15"/>
        <v/>
      </c>
      <c r="C89" s="53"/>
      <c r="D89" s="53" t="str">
        <f t="shared" ca="1" si="10"/>
        <v/>
      </c>
      <c r="E89" s="53"/>
      <c r="F89" s="53" t="str">
        <f t="shared" ca="1" si="11"/>
        <v/>
      </c>
      <c r="G89" s="53"/>
      <c r="H89" s="53" t="str">
        <f t="shared" ca="1" si="12"/>
        <v/>
      </c>
      <c r="I89" s="53"/>
      <c r="J89" s="53" t="str">
        <f t="shared" ca="1" si="13"/>
        <v/>
      </c>
      <c r="K89" s="53"/>
      <c r="L89" s="53" t="str">
        <f t="shared" ca="1" si="14"/>
        <v/>
      </c>
      <c r="M89" s="53"/>
      <c r="N89" s="53" t="str">
        <f t="shared" ca="1" si="9"/>
        <v/>
      </c>
    </row>
    <row r="90" spans="1:14" x14ac:dyDescent="0.2">
      <c r="A90" s="54">
        <v>89</v>
      </c>
      <c r="B90" s="53" t="str">
        <f t="shared" ca="1" si="15"/>
        <v/>
      </c>
      <c r="C90" s="53"/>
      <c r="D90" s="53" t="str">
        <f t="shared" ca="1" si="10"/>
        <v/>
      </c>
      <c r="E90" s="53"/>
      <c r="F90" s="53" t="str">
        <f t="shared" ca="1" si="11"/>
        <v/>
      </c>
      <c r="G90" s="53"/>
      <c r="H90" s="53" t="str">
        <f t="shared" ca="1" si="12"/>
        <v/>
      </c>
      <c r="I90" s="53"/>
      <c r="J90" s="53" t="str">
        <f t="shared" ca="1" si="13"/>
        <v/>
      </c>
      <c r="K90" s="53"/>
      <c r="L90" s="53" t="str">
        <f t="shared" ca="1" si="14"/>
        <v/>
      </c>
      <c r="M90" s="53"/>
      <c r="N90" s="53" t="str">
        <f t="shared" ca="1" si="9"/>
        <v/>
      </c>
    </row>
    <row r="91" spans="1:14" x14ac:dyDescent="0.2">
      <c r="A91" s="53">
        <v>90</v>
      </c>
      <c r="B91" s="53" t="str">
        <f t="shared" ca="1" si="15"/>
        <v/>
      </c>
      <c r="C91" s="53"/>
      <c r="D91" s="53" t="str">
        <f t="shared" ca="1" si="10"/>
        <v/>
      </c>
      <c r="E91" s="53"/>
      <c r="F91" s="53" t="str">
        <f t="shared" ca="1" si="11"/>
        <v/>
      </c>
      <c r="G91" s="53"/>
      <c r="H91" s="53" t="str">
        <f t="shared" ca="1" si="12"/>
        <v/>
      </c>
      <c r="I91" s="53"/>
      <c r="J91" s="53" t="str">
        <f t="shared" ca="1" si="13"/>
        <v/>
      </c>
      <c r="K91" s="53"/>
      <c r="L91" s="53" t="str">
        <f t="shared" ca="1" si="14"/>
        <v/>
      </c>
      <c r="M91" s="53"/>
      <c r="N91" s="53" t="str">
        <f t="shared" ca="1" si="9"/>
        <v/>
      </c>
    </row>
    <row r="92" spans="1:14" x14ac:dyDescent="0.2">
      <c r="A92" s="53">
        <v>91</v>
      </c>
      <c r="B92" s="53" t="str">
        <f t="shared" ca="1" si="15"/>
        <v/>
      </c>
      <c r="C92" s="53"/>
      <c r="D92" s="53" t="str">
        <f t="shared" ca="1" si="10"/>
        <v/>
      </c>
      <c r="E92" s="53"/>
      <c r="F92" s="53" t="str">
        <f t="shared" ca="1" si="11"/>
        <v/>
      </c>
      <c r="G92" s="53"/>
      <c r="H92" s="53" t="str">
        <f t="shared" ca="1" si="12"/>
        <v/>
      </c>
      <c r="I92" s="53"/>
      <c r="J92" s="53" t="str">
        <f t="shared" ca="1" si="13"/>
        <v/>
      </c>
      <c r="K92" s="53"/>
      <c r="L92" s="53" t="str">
        <f t="shared" ca="1" si="14"/>
        <v/>
      </c>
      <c r="M92" s="53"/>
      <c r="N92" s="53" t="str">
        <f t="shared" ca="1" si="9"/>
        <v/>
      </c>
    </row>
    <row r="93" spans="1:14" x14ac:dyDescent="0.2">
      <c r="A93" s="54">
        <v>92</v>
      </c>
      <c r="B93" s="53" t="str">
        <f t="shared" ca="1" si="15"/>
        <v/>
      </c>
      <c r="C93" s="53"/>
      <c r="D93" s="53" t="str">
        <f t="shared" ca="1" si="10"/>
        <v/>
      </c>
      <c r="E93" s="53"/>
      <c r="F93" s="53" t="str">
        <f t="shared" ca="1" si="11"/>
        <v/>
      </c>
      <c r="G93" s="53"/>
      <c r="H93" s="53" t="str">
        <f t="shared" ca="1" si="12"/>
        <v/>
      </c>
      <c r="I93" s="53"/>
      <c r="J93" s="53" t="str">
        <f t="shared" ca="1" si="13"/>
        <v/>
      </c>
      <c r="K93" s="53"/>
      <c r="L93" s="53" t="str">
        <f t="shared" ca="1" si="14"/>
        <v/>
      </c>
      <c r="M93" s="53"/>
      <c r="N93" s="53" t="str">
        <f t="shared" ca="1" si="9"/>
        <v/>
      </c>
    </row>
    <row r="94" spans="1:14" x14ac:dyDescent="0.2">
      <c r="A94" s="53">
        <v>93</v>
      </c>
      <c r="B94" s="53" t="str">
        <f t="shared" ca="1" si="15"/>
        <v/>
      </c>
      <c r="C94" s="53"/>
      <c r="D94" s="53" t="str">
        <f t="shared" ca="1" si="10"/>
        <v/>
      </c>
      <c r="E94" s="53"/>
      <c r="F94" s="53" t="str">
        <f t="shared" ca="1" si="11"/>
        <v/>
      </c>
      <c r="G94" s="53"/>
      <c r="H94" s="53" t="str">
        <f t="shared" ca="1" si="12"/>
        <v/>
      </c>
      <c r="I94" s="53"/>
      <c r="J94" s="53" t="str">
        <f t="shared" ca="1" si="13"/>
        <v/>
      </c>
      <c r="K94" s="53"/>
      <c r="L94" s="53" t="str">
        <f t="shared" ca="1" si="14"/>
        <v/>
      </c>
      <c r="M94" s="53"/>
      <c r="N94" s="53" t="str">
        <f t="shared" ca="1" si="9"/>
        <v/>
      </c>
    </row>
    <row r="95" spans="1:14" x14ac:dyDescent="0.2">
      <c r="A95" s="53">
        <v>94</v>
      </c>
      <c r="B95" s="53" t="str">
        <f t="shared" ca="1" si="15"/>
        <v/>
      </c>
      <c r="C95" s="53"/>
      <c r="D95" s="53" t="str">
        <f t="shared" ca="1" si="10"/>
        <v/>
      </c>
      <c r="E95" s="53"/>
      <c r="F95" s="53" t="str">
        <f t="shared" ca="1" si="11"/>
        <v/>
      </c>
      <c r="G95" s="53"/>
      <c r="H95" s="53" t="str">
        <f t="shared" ca="1" si="12"/>
        <v/>
      </c>
      <c r="I95" s="53"/>
      <c r="J95" s="53" t="str">
        <f t="shared" ca="1" si="13"/>
        <v/>
      </c>
      <c r="K95" s="53"/>
      <c r="L95" s="53" t="str">
        <f t="shared" ca="1" si="14"/>
        <v/>
      </c>
      <c r="M95" s="53"/>
      <c r="N95" s="53" t="str">
        <f t="shared" ca="1" si="9"/>
        <v/>
      </c>
    </row>
    <row r="96" spans="1:14" x14ac:dyDescent="0.2">
      <c r="A96" s="54">
        <v>95</v>
      </c>
      <c r="B96" s="53" t="str">
        <f t="shared" ca="1" si="15"/>
        <v/>
      </c>
      <c r="C96" s="53"/>
      <c r="D96" s="53" t="str">
        <f t="shared" ca="1" si="10"/>
        <v/>
      </c>
      <c r="E96" s="53"/>
      <c r="F96" s="53" t="str">
        <f t="shared" ca="1" si="11"/>
        <v/>
      </c>
      <c r="G96" s="53"/>
      <c r="H96" s="53" t="str">
        <f t="shared" ca="1" si="12"/>
        <v/>
      </c>
      <c r="I96" s="53"/>
      <c r="J96" s="53" t="str">
        <f t="shared" ca="1" si="13"/>
        <v/>
      </c>
      <c r="K96" s="53"/>
      <c r="L96" s="53" t="str">
        <f t="shared" ca="1" si="14"/>
        <v/>
      </c>
      <c r="M96" s="53"/>
      <c r="N96" s="53" t="str">
        <f t="shared" ca="1" si="9"/>
        <v/>
      </c>
    </row>
    <row r="97" spans="1:14" x14ac:dyDescent="0.2">
      <c r="A97" s="53">
        <v>96</v>
      </c>
      <c r="B97" s="53" t="str">
        <f t="shared" ca="1" si="15"/>
        <v/>
      </c>
      <c r="C97" s="53"/>
      <c r="D97" s="53" t="str">
        <f t="shared" ca="1" si="10"/>
        <v/>
      </c>
      <c r="E97" s="53"/>
      <c r="F97" s="53" t="str">
        <f t="shared" ca="1" si="11"/>
        <v/>
      </c>
      <c r="G97" s="53"/>
      <c r="H97" s="53" t="str">
        <f t="shared" ca="1" si="12"/>
        <v/>
      </c>
      <c r="I97" s="53"/>
      <c r="J97" s="53" t="str">
        <f t="shared" ca="1" si="13"/>
        <v/>
      </c>
      <c r="K97" s="53"/>
      <c r="L97" s="53" t="str">
        <f t="shared" ca="1" si="14"/>
        <v/>
      </c>
      <c r="M97" s="53"/>
      <c r="N97" s="53" t="str">
        <f t="shared" ca="1" si="9"/>
        <v/>
      </c>
    </row>
    <row r="98" spans="1:14" x14ac:dyDescent="0.2">
      <c r="A98" s="53">
        <v>97</v>
      </c>
      <c r="B98" s="53" t="str">
        <f t="shared" ca="1" si="15"/>
        <v/>
      </c>
      <c r="C98" s="53"/>
      <c r="D98" s="53" t="str">
        <f t="shared" ca="1" si="10"/>
        <v/>
      </c>
      <c r="E98" s="53"/>
      <c r="F98" s="53" t="str">
        <f t="shared" ca="1" si="11"/>
        <v/>
      </c>
      <c r="G98" s="53"/>
      <c r="H98" s="53" t="str">
        <f t="shared" ca="1" si="12"/>
        <v/>
      </c>
      <c r="I98" s="53"/>
      <c r="J98" s="53" t="str">
        <f t="shared" ca="1" si="13"/>
        <v/>
      </c>
      <c r="K98" s="53"/>
      <c r="L98" s="53" t="str">
        <f t="shared" ca="1" si="14"/>
        <v/>
      </c>
      <c r="M98" s="53"/>
      <c r="N98" s="53" t="str">
        <f t="shared" ref="N98:N129" ca="1" si="16">IF(ISNA(VLOOKUP($A98,Marking7,2,FALSE)=TRUE),"",(VLOOKUP($A98,Marking7,2,FALSE)))</f>
        <v/>
      </c>
    </row>
    <row r="99" spans="1:14" x14ac:dyDescent="0.2">
      <c r="A99" s="54">
        <v>98</v>
      </c>
      <c r="B99" s="53" t="str">
        <f t="shared" ca="1" si="15"/>
        <v/>
      </c>
      <c r="C99" s="53"/>
      <c r="D99" s="53" t="str">
        <f t="shared" ca="1" si="10"/>
        <v/>
      </c>
      <c r="E99" s="53"/>
      <c r="F99" s="53" t="str">
        <f t="shared" ca="1" si="11"/>
        <v/>
      </c>
      <c r="G99" s="53"/>
      <c r="H99" s="53" t="str">
        <f t="shared" ca="1" si="12"/>
        <v/>
      </c>
      <c r="I99" s="53"/>
      <c r="J99" s="53" t="str">
        <f t="shared" ca="1" si="13"/>
        <v/>
      </c>
      <c r="K99" s="53"/>
      <c r="L99" s="53" t="str">
        <f t="shared" ca="1" si="14"/>
        <v/>
      </c>
      <c r="M99" s="53"/>
      <c r="N99" s="53" t="str">
        <f t="shared" ca="1" si="16"/>
        <v/>
      </c>
    </row>
    <row r="100" spans="1:14" x14ac:dyDescent="0.2">
      <c r="A100" s="53">
        <v>99</v>
      </c>
      <c r="B100" s="53" t="str">
        <f t="shared" ca="1" si="15"/>
        <v/>
      </c>
      <c r="C100" s="53"/>
      <c r="D100" s="53" t="str">
        <f t="shared" ca="1" si="10"/>
        <v/>
      </c>
      <c r="E100" s="53"/>
      <c r="F100" s="53" t="str">
        <f t="shared" ca="1" si="11"/>
        <v/>
      </c>
      <c r="G100" s="53"/>
      <c r="H100" s="53" t="str">
        <f t="shared" ca="1" si="12"/>
        <v/>
      </c>
      <c r="I100" s="53"/>
      <c r="J100" s="53" t="str">
        <f t="shared" ca="1" si="13"/>
        <v/>
      </c>
      <c r="K100" s="53"/>
      <c r="L100" s="53" t="str">
        <f t="shared" ca="1" si="14"/>
        <v/>
      </c>
      <c r="M100" s="53"/>
      <c r="N100" s="53" t="str">
        <f t="shared" ca="1" si="16"/>
        <v/>
      </c>
    </row>
    <row r="101" spans="1:14" x14ac:dyDescent="0.2">
      <c r="A101" s="53">
        <v>100</v>
      </c>
      <c r="B101" s="53" t="str">
        <f t="shared" ca="1" si="15"/>
        <v/>
      </c>
      <c r="C101" s="53"/>
      <c r="D101" s="53" t="str">
        <f t="shared" ca="1" si="10"/>
        <v/>
      </c>
      <c r="E101" s="53"/>
      <c r="F101" s="53" t="str">
        <f t="shared" ca="1" si="11"/>
        <v/>
      </c>
      <c r="G101" s="53"/>
      <c r="H101" s="53" t="str">
        <f t="shared" ca="1" si="12"/>
        <v/>
      </c>
      <c r="I101" s="53"/>
      <c r="J101" s="53" t="str">
        <f t="shared" ca="1" si="13"/>
        <v/>
      </c>
      <c r="K101" s="53"/>
      <c r="L101" s="53" t="str">
        <f t="shared" ca="1" si="14"/>
        <v/>
      </c>
      <c r="M101" s="53"/>
      <c r="N101" s="53" t="str">
        <f t="shared" ca="1" si="16"/>
        <v/>
      </c>
    </row>
    <row r="102" spans="1:14" x14ac:dyDescent="0.2">
      <c r="A102" s="54">
        <v>101</v>
      </c>
      <c r="B102" s="53" t="str">
        <f t="shared" ca="1" si="15"/>
        <v/>
      </c>
      <c r="C102" s="53"/>
      <c r="D102" s="53" t="str">
        <f t="shared" ca="1" si="10"/>
        <v/>
      </c>
      <c r="E102" s="53"/>
      <c r="F102" s="53" t="str">
        <f t="shared" ca="1" si="11"/>
        <v/>
      </c>
      <c r="G102" s="53"/>
      <c r="H102" s="53" t="str">
        <f t="shared" ca="1" si="12"/>
        <v/>
      </c>
      <c r="I102" s="53"/>
      <c r="J102" s="53" t="str">
        <f t="shared" ca="1" si="13"/>
        <v/>
      </c>
      <c r="K102" s="53"/>
      <c r="L102" s="53" t="str">
        <f t="shared" ca="1" si="14"/>
        <v/>
      </c>
      <c r="M102" s="53"/>
      <c r="N102" s="53" t="str">
        <f t="shared" ca="1" si="16"/>
        <v/>
      </c>
    </row>
    <row r="103" spans="1:14" x14ac:dyDescent="0.2">
      <c r="A103" s="53">
        <v>102</v>
      </c>
      <c r="B103" s="53" t="str">
        <f t="shared" ca="1" si="15"/>
        <v/>
      </c>
      <c r="C103" s="53"/>
      <c r="D103" s="53" t="str">
        <f t="shared" ca="1" si="10"/>
        <v/>
      </c>
      <c r="E103" s="53"/>
      <c r="F103" s="53" t="str">
        <f t="shared" ca="1" si="11"/>
        <v/>
      </c>
      <c r="G103" s="53"/>
      <c r="H103" s="53" t="str">
        <f t="shared" ca="1" si="12"/>
        <v/>
      </c>
      <c r="I103" s="53"/>
      <c r="J103" s="53" t="str">
        <f t="shared" ca="1" si="13"/>
        <v/>
      </c>
      <c r="K103" s="53"/>
      <c r="L103" s="53" t="str">
        <f t="shared" ca="1" si="14"/>
        <v/>
      </c>
      <c r="M103" s="53"/>
      <c r="N103" s="53" t="str">
        <f t="shared" ca="1" si="16"/>
        <v/>
      </c>
    </row>
    <row r="104" spans="1:14" x14ac:dyDescent="0.2">
      <c r="A104" s="53">
        <v>103</v>
      </c>
      <c r="B104" s="53" t="str">
        <f t="shared" ca="1" si="15"/>
        <v/>
      </c>
      <c r="C104" s="53"/>
      <c r="D104" s="53" t="str">
        <f t="shared" ca="1" si="10"/>
        <v/>
      </c>
      <c r="E104" s="53"/>
      <c r="F104" s="53" t="str">
        <f t="shared" ca="1" si="11"/>
        <v/>
      </c>
      <c r="G104" s="53"/>
      <c r="H104" s="53" t="str">
        <f t="shared" ca="1" si="12"/>
        <v/>
      </c>
      <c r="I104" s="53"/>
      <c r="J104" s="53" t="str">
        <f t="shared" ca="1" si="13"/>
        <v/>
      </c>
      <c r="K104" s="53"/>
      <c r="L104" s="53" t="str">
        <f t="shared" ca="1" si="14"/>
        <v/>
      </c>
      <c r="M104" s="53"/>
      <c r="N104" s="53" t="str">
        <f t="shared" ca="1" si="16"/>
        <v/>
      </c>
    </row>
    <row r="105" spans="1:14" x14ac:dyDescent="0.2">
      <c r="A105" s="54">
        <v>104</v>
      </c>
      <c r="B105" s="53" t="str">
        <f t="shared" ca="1" si="15"/>
        <v/>
      </c>
      <c r="C105" s="53"/>
      <c r="D105" s="53" t="str">
        <f t="shared" ca="1" si="10"/>
        <v/>
      </c>
      <c r="E105" s="53"/>
      <c r="F105" s="53" t="str">
        <f t="shared" ca="1" si="11"/>
        <v/>
      </c>
      <c r="G105" s="53"/>
      <c r="H105" s="53" t="str">
        <f t="shared" ca="1" si="12"/>
        <v/>
      </c>
      <c r="I105" s="53"/>
      <c r="J105" s="53" t="str">
        <f t="shared" ca="1" si="13"/>
        <v/>
      </c>
      <c r="K105" s="53"/>
      <c r="L105" s="53" t="str">
        <f t="shared" ca="1" si="14"/>
        <v/>
      </c>
      <c r="M105" s="53"/>
      <c r="N105" s="53" t="str">
        <f t="shared" ca="1" si="16"/>
        <v/>
      </c>
    </row>
    <row r="106" spans="1:14" x14ac:dyDescent="0.2">
      <c r="A106" s="53">
        <v>105</v>
      </c>
      <c r="B106" s="53" t="str">
        <f t="shared" ca="1" si="15"/>
        <v/>
      </c>
      <c r="C106" s="53"/>
      <c r="D106" s="53" t="str">
        <f t="shared" ca="1" si="10"/>
        <v/>
      </c>
      <c r="E106" s="53"/>
      <c r="F106" s="53" t="str">
        <f t="shared" ca="1" si="11"/>
        <v/>
      </c>
      <c r="G106" s="53"/>
      <c r="H106" s="53" t="str">
        <f t="shared" ca="1" si="12"/>
        <v/>
      </c>
      <c r="I106" s="53"/>
      <c r="J106" s="53" t="str">
        <f t="shared" ca="1" si="13"/>
        <v/>
      </c>
      <c r="K106" s="53"/>
      <c r="L106" s="53" t="str">
        <f t="shared" ca="1" si="14"/>
        <v/>
      </c>
      <c r="M106" s="53"/>
      <c r="N106" s="53" t="str">
        <f t="shared" ca="1" si="16"/>
        <v/>
      </c>
    </row>
    <row r="107" spans="1:14" x14ac:dyDescent="0.2">
      <c r="A107" s="53">
        <v>106</v>
      </c>
      <c r="B107" s="53" t="str">
        <f t="shared" ca="1" si="15"/>
        <v/>
      </c>
      <c r="C107" s="53"/>
      <c r="D107" s="53" t="str">
        <f t="shared" ca="1" si="10"/>
        <v/>
      </c>
      <c r="E107" s="53"/>
      <c r="F107" s="53" t="str">
        <f t="shared" ca="1" si="11"/>
        <v/>
      </c>
      <c r="G107" s="53"/>
      <c r="H107" s="53" t="str">
        <f t="shared" ca="1" si="12"/>
        <v/>
      </c>
      <c r="I107" s="53"/>
      <c r="J107" s="53" t="str">
        <f t="shared" ca="1" si="13"/>
        <v/>
      </c>
      <c r="K107" s="53"/>
      <c r="L107" s="53" t="str">
        <f t="shared" ca="1" si="14"/>
        <v/>
      </c>
      <c r="M107" s="53"/>
      <c r="N107" s="53" t="str">
        <f t="shared" ca="1" si="16"/>
        <v/>
      </c>
    </row>
    <row r="108" spans="1:14" x14ac:dyDescent="0.2">
      <c r="A108" s="54">
        <v>107</v>
      </c>
      <c r="B108" s="53" t="str">
        <f t="shared" ca="1" si="15"/>
        <v/>
      </c>
      <c r="C108" s="53"/>
      <c r="D108" s="53" t="str">
        <f t="shared" ca="1" si="10"/>
        <v/>
      </c>
      <c r="E108" s="53"/>
      <c r="F108" s="53" t="str">
        <f t="shared" ca="1" si="11"/>
        <v/>
      </c>
      <c r="G108" s="53"/>
      <c r="H108" s="53" t="str">
        <f t="shared" ca="1" si="12"/>
        <v/>
      </c>
      <c r="I108" s="53"/>
      <c r="J108" s="53" t="str">
        <f t="shared" ca="1" si="13"/>
        <v/>
      </c>
      <c r="K108" s="53"/>
      <c r="L108" s="53" t="str">
        <f t="shared" ca="1" si="14"/>
        <v/>
      </c>
      <c r="M108" s="53"/>
      <c r="N108" s="53" t="str">
        <f t="shared" ca="1" si="16"/>
        <v/>
      </c>
    </row>
    <row r="109" spans="1:14" x14ac:dyDescent="0.2">
      <c r="A109" s="53">
        <v>108</v>
      </c>
      <c r="B109" s="53" t="str">
        <f t="shared" ca="1" si="15"/>
        <v/>
      </c>
      <c r="C109" s="53"/>
      <c r="D109" s="53" t="str">
        <f t="shared" ca="1" si="10"/>
        <v/>
      </c>
      <c r="E109" s="53"/>
      <c r="F109" s="53" t="str">
        <f t="shared" ca="1" si="11"/>
        <v/>
      </c>
      <c r="G109" s="53"/>
      <c r="H109" s="53" t="str">
        <f t="shared" ca="1" si="12"/>
        <v/>
      </c>
      <c r="I109" s="53"/>
      <c r="J109" s="53" t="str">
        <f t="shared" ca="1" si="13"/>
        <v/>
      </c>
      <c r="K109" s="53"/>
      <c r="L109" s="53" t="str">
        <f t="shared" ca="1" si="14"/>
        <v/>
      </c>
      <c r="M109" s="53"/>
      <c r="N109" s="53" t="str">
        <f t="shared" ca="1" si="16"/>
        <v/>
      </c>
    </row>
    <row r="110" spans="1:14" x14ac:dyDescent="0.2">
      <c r="A110" s="53">
        <v>109</v>
      </c>
      <c r="B110" s="53" t="str">
        <f t="shared" ca="1" si="15"/>
        <v/>
      </c>
      <c r="C110" s="53"/>
      <c r="D110" s="53" t="str">
        <f t="shared" ca="1" si="10"/>
        <v/>
      </c>
      <c r="E110" s="53"/>
      <c r="F110" s="53" t="str">
        <f t="shared" ca="1" si="11"/>
        <v/>
      </c>
      <c r="G110" s="53"/>
      <c r="H110" s="53" t="str">
        <f t="shared" ca="1" si="12"/>
        <v/>
      </c>
      <c r="I110" s="53"/>
      <c r="J110" s="53" t="str">
        <f t="shared" ca="1" si="13"/>
        <v/>
      </c>
      <c r="K110" s="53"/>
      <c r="L110" s="53" t="str">
        <f t="shared" ca="1" si="14"/>
        <v/>
      </c>
      <c r="M110" s="53"/>
      <c r="N110" s="53" t="str">
        <f t="shared" ca="1" si="16"/>
        <v/>
      </c>
    </row>
    <row r="111" spans="1:14" x14ac:dyDescent="0.2">
      <c r="A111" s="54">
        <v>110</v>
      </c>
      <c r="B111" s="53" t="str">
        <f t="shared" ca="1" si="15"/>
        <v/>
      </c>
      <c r="C111" s="53"/>
      <c r="D111" s="53" t="str">
        <f t="shared" ca="1" si="10"/>
        <v/>
      </c>
      <c r="E111" s="53"/>
      <c r="F111" s="53" t="str">
        <f t="shared" ca="1" si="11"/>
        <v/>
      </c>
      <c r="G111" s="53"/>
      <c r="H111" s="53" t="str">
        <f t="shared" ca="1" si="12"/>
        <v/>
      </c>
      <c r="I111" s="53"/>
      <c r="J111" s="53" t="str">
        <f t="shared" ca="1" si="13"/>
        <v/>
      </c>
      <c r="K111" s="53"/>
      <c r="L111" s="53" t="str">
        <f t="shared" ca="1" si="14"/>
        <v/>
      </c>
      <c r="M111" s="53"/>
      <c r="N111" s="53" t="str">
        <f t="shared" ca="1" si="16"/>
        <v/>
      </c>
    </row>
    <row r="112" spans="1:14" x14ac:dyDescent="0.2">
      <c r="A112" s="53">
        <v>111</v>
      </c>
      <c r="B112" s="53" t="str">
        <f t="shared" ca="1" si="15"/>
        <v/>
      </c>
      <c r="C112" s="53"/>
      <c r="D112" s="53" t="str">
        <f t="shared" ca="1" si="10"/>
        <v/>
      </c>
      <c r="E112" s="53"/>
      <c r="F112" s="53" t="str">
        <f t="shared" ca="1" si="11"/>
        <v/>
      </c>
      <c r="G112" s="53"/>
      <c r="H112" s="53" t="str">
        <f t="shared" ca="1" si="12"/>
        <v/>
      </c>
      <c r="I112" s="53"/>
      <c r="J112" s="53" t="str">
        <f t="shared" ca="1" si="13"/>
        <v/>
      </c>
      <c r="K112" s="53"/>
      <c r="L112" s="53" t="str">
        <f t="shared" ca="1" si="14"/>
        <v/>
      </c>
      <c r="M112" s="53"/>
      <c r="N112" s="53" t="str">
        <f t="shared" ca="1" si="16"/>
        <v/>
      </c>
    </row>
    <row r="113" spans="1:14" x14ac:dyDescent="0.2">
      <c r="A113" s="54">
        <v>112</v>
      </c>
      <c r="B113" s="53" t="str">
        <f t="shared" ca="1" si="15"/>
        <v/>
      </c>
      <c r="C113" s="53"/>
      <c r="D113" s="53" t="str">
        <f t="shared" ca="1" si="10"/>
        <v/>
      </c>
      <c r="E113" s="53"/>
      <c r="F113" s="53" t="str">
        <f t="shared" ca="1" si="11"/>
        <v/>
      </c>
      <c r="G113" s="53"/>
      <c r="H113" s="53" t="str">
        <f t="shared" ca="1" si="12"/>
        <v/>
      </c>
      <c r="I113" s="53"/>
      <c r="J113" s="53" t="str">
        <f t="shared" ca="1" si="13"/>
        <v/>
      </c>
      <c r="K113" s="53"/>
      <c r="L113" s="53" t="str">
        <f t="shared" ca="1" si="14"/>
        <v/>
      </c>
      <c r="M113" s="53"/>
      <c r="N113" s="53" t="str">
        <f t="shared" ca="1" si="16"/>
        <v/>
      </c>
    </row>
    <row r="114" spans="1:14" x14ac:dyDescent="0.2">
      <c r="A114" s="53">
        <v>113</v>
      </c>
      <c r="B114" s="53" t="str">
        <f t="shared" ca="1" si="15"/>
        <v/>
      </c>
      <c r="C114" s="53"/>
      <c r="D114" s="53" t="str">
        <f t="shared" ca="1" si="10"/>
        <v/>
      </c>
      <c r="E114" s="53"/>
      <c r="F114" s="53" t="str">
        <f t="shared" ca="1" si="11"/>
        <v/>
      </c>
      <c r="G114" s="53"/>
      <c r="H114" s="53" t="str">
        <f t="shared" ca="1" si="12"/>
        <v/>
      </c>
      <c r="I114" s="53"/>
      <c r="J114" s="53" t="str">
        <f t="shared" ca="1" si="13"/>
        <v/>
      </c>
      <c r="K114" s="53"/>
      <c r="L114" s="53" t="str">
        <f t="shared" ca="1" si="14"/>
        <v/>
      </c>
      <c r="M114" s="53"/>
      <c r="N114" s="53" t="str">
        <f t="shared" ca="1" si="16"/>
        <v/>
      </c>
    </row>
    <row r="115" spans="1:14" x14ac:dyDescent="0.2">
      <c r="A115" s="53">
        <v>114</v>
      </c>
      <c r="B115" s="53" t="str">
        <f t="shared" ca="1" si="15"/>
        <v/>
      </c>
      <c r="C115" s="53"/>
      <c r="D115" s="53" t="str">
        <f t="shared" ca="1" si="10"/>
        <v/>
      </c>
      <c r="E115" s="53"/>
      <c r="F115" s="53" t="str">
        <f t="shared" ca="1" si="11"/>
        <v/>
      </c>
      <c r="G115" s="53"/>
      <c r="H115" s="53" t="str">
        <f t="shared" ca="1" si="12"/>
        <v/>
      </c>
      <c r="I115" s="53"/>
      <c r="J115" s="53" t="str">
        <f t="shared" ca="1" si="13"/>
        <v/>
      </c>
      <c r="K115" s="53"/>
      <c r="L115" s="53" t="str">
        <f t="shared" ca="1" si="14"/>
        <v/>
      </c>
      <c r="M115" s="53"/>
      <c r="N115" s="53" t="str">
        <f t="shared" ca="1" si="16"/>
        <v/>
      </c>
    </row>
    <row r="116" spans="1:14" x14ac:dyDescent="0.2">
      <c r="A116" s="54">
        <v>115</v>
      </c>
      <c r="B116" s="53" t="str">
        <f t="shared" ca="1" si="15"/>
        <v/>
      </c>
      <c r="C116" s="53"/>
      <c r="D116" s="53" t="str">
        <f t="shared" ca="1" si="10"/>
        <v/>
      </c>
      <c r="E116" s="53"/>
      <c r="F116" s="53" t="str">
        <f t="shared" ca="1" si="11"/>
        <v/>
      </c>
      <c r="G116" s="53"/>
      <c r="H116" s="53" t="str">
        <f t="shared" ca="1" si="12"/>
        <v/>
      </c>
      <c r="I116" s="53"/>
      <c r="J116" s="53" t="str">
        <f t="shared" ca="1" si="13"/>
        <v/>
      </c>
      <c r="K116" s="53"/>
      <c r="L116" s="53" t="str">
        <f t="shared" ca="1" si="14"/>
        <v/>
      </c>
      <c r="M116" s="53"/>
      <c r="N116" s="53" t="str">
        <f t="shared" ca="1" si="16"/>
        <v/>
      </c>
    </row>
    <row r="117" spans="1:14" x14ac:dyDescent="0.2">
      <c r="A117" s="53">
        <v>116</v>
      </c>
      <c r="B117" s="53" t="str">
        <f t="shared" ca="1" si="15"/>
        <v/>
      </c>
      <c r="C117" s="53"/>
      <c r="D117" s="53" t="str">
        <f t="shared" ca="1" si="10"/>
        <v/>
      </c>
      <c r="E117" s="53"/>
      <c r="F117" s="53" t="str">
        <f t="shared" ca="1" si="11"/>
        <v/>
      </c>
      <c r="G117" s="53"/>
      <c r="H117" s="53" t="str">
        <f t="shared" ca="1" si="12"/>
        <v/>
      </c>
      <c r="I117" s="53"/>
      <c r="J117" s="53" t="str">
        <f t="shared" ca="1" si="13"/>
        <v/>
      </c>
      <c r="K117" s="53"/>
      <c r="L117" s="53" t="str">
        <f t="shared" ca="1" si="14"/>
        <v/>
      </c>
      <c r="M117" s="53"/>
      <c r="N117" s="53" t="str">
        <f t="shared" ca="1" si="16"/>
        <v/>
      </c>
    </row>
    <row r="118" spans="1:14" x14ac:dyDescent="0.2">
      <c r="A118" s="54">
        <v>117</v>
      </c>
      <c r="B118" s="53" t="str">
        <f t="shared" ca="1" si="15"/>
        <v/>
      </c>
      <c r="C118" s="53"/>
      <c r="D118" s="53" t="str">
        <f t="shared" ca="1" si="10"/>
        <v/>
      </c>
      <c r="E118" s="53"/>
      <c r="F118" s="53" t="str">
        <f t="shared" ca="1" si="11"/>
        <v/>
      </c>
      <c r="G118" s="53"/>
      <c r="H118" s="53" t="str">
        <f t="shared" ca="1" si="12"/>
        <v/>
      </c>
      <c r="I118" s="53"/>
      <c r="J118" s="53" t="str">
        <f t="shared" ca="1" si="13"/>
        <v/>
      </c>
      <c r="K118" s="53"/>
      <c r="L118" s="53" t="str">
        <f t="shared" ca="1" si="14"/>
        <v/>
      </c>
      <c r="M118" s="53"/>
      <c r="N118" s="53" t="str">
        <f t="shared" ca="1" si="16"/>
        <v/>
      </c>
    </row>
    <row r="119" spans="1:14" x14ac:dyDescent="0.2">
      <c r="A119" s="53">
        <v>118</v>
      </c>
      <c r="B119" s="53" t="str">
        <f t="shared" ca="1" si="15"/>
        <v/>
      </c>
      <c r="C119" s="53"/>
      <c r="D119" s="53" t="str">
        <f t="shared" ca="1" si="10"/>
        <v/>
      </c>
      <c r="E119" s="53"/>
      <c r="F119" s="53" t="str">
        <f t="shared" ca="1" si="11"/>
        <v/>
      </c>
      <c r="G119" s="53"/>
      <c r="H119" s="53" t="str">
        <f t="shared" ca="1" si="12"/>
        <v/>
      </c>
      <c r="I119" s="53"/>
      <c r="J119" s="53" t="str">
        <f t="shared" ca="1" si="13"/>
        <v/>
      </c>
      <c r="K119" s="53"/>
      <c r="L119" s="53" t="str">
        <f t="shared" ca="1" si="14"/>
        <v/>
      </c>
      <c r="M119" s="53"/>
      <c r="N119" s="53" t="str">
        <f t="shared" ca="1" si="16"/>
        <v/>
      </c>
    </row>
    <row r="120" spans="1:14" x14ac:dyDescent="0.2">
      <c r="A120" s="53">
        <v>119</v>
      </c>
      <c r="B120" s="53" t="str">
        <f t="shared" ca="1" si="15"/>
        <v/>
      </c>
      <c r="C120" s="53"/>
      <c r="D120" s="53" t="str">
        <f t="shared" ca="1" si="10"/>
        <v/>
      </c>
      <c r="E120" s="53"/>
      <c r="F120" s="53" t="str">
        <f t="shared" ca="1" si="11"/>
        <v/>
      </c>
      <c r="G120" s="53"/>
      <c r="H120" s="53" t="str">
        <f t="shared" ca="1" si="12"/>
        <v/>
      </c>
      <c r="I120" s="53"/>
      <c r="J120" s="53" t="str">
        <f t="shared" ca="1" si="13"/>
        <v/>
      </c>
      <c r="K120" s="53"/>
      <c r="L120" s="53" t="str">
        <f t="shared" ca="1" si="14"/>
        <v/>
      </c>
      <c r="M120" s="53"/>
      <c r="N120" s="53" t="str">
        <f t="shared" ca="1" si="16"/>
        <v/>
      </c>
    </row>
    <row r="121" spans="1:14" x14ac:dyDescent="0.2">
      <c r="A121" s="54">
        <v>120</v>
      </c>
      <c r="B121" s="53" t="str">
        <f t="shared" ca="1" si="15"/>
        <v/>
      </c>
      <c r="C121" s="53"/>
      <c r="D121" s="53" t="str">
        <f t="shared" ca="1" si="10"/>
        <v/>
      </c>
      <c r="E121" s="53"/>
      <c r="F121" s="53" t="str">
        <f t="shared" ca="1" si="11"/>
        <v/>
      </c>
      <c r="G121" s="53"/>
      <c r="H121" s="53" t="str">
        <f t="shared" ca="1" si="12"/>
        <v/>
      </c>
      <c r="I121" s="53"/>
      <c r="J121" s="53" t="str">
        <f t="shared" ca="1" si="13"/>
        <v/>
      </c>
      <c r="K121" s="53"/>
      <c r="L121" s="53" t="str">
        <f t="shared" ca="1" si="14"/>
        <v/>
      </c>
      <c r="M121" s="53"/>
      <c r="N121" s="53" t="str">
        <f t="shared" ca="1" si="16"/>
        <v/>
      </c>
    </row>
    <row r="122" spans="1:14" x14ac:dyDescent="0.2">
      <c r="A122" s="53">
        <v>121</v>
      </c>
      <c r="B122" s="53" t="str">
        <f t="shared" ca="1" si="15"/>
        <v/>
      </c>
      <c r="C122" s="53"/>
      <c r="D122" s="53" t="str">
        <f t="shared" ca="1" si="10"/>
        <v/>
      </c>
      <c r="E122" s="53"/>
      <c r="F122" s="53" t="str">
        <f t="shared" ca="1" si="11"/>
        <v/>
      </c>
      <c r="G122" s="53"/>
      <c r="H122" s="53" t="str">
        <f t="shared" ca="1" si="12"/>
        <v/>
      </c>
      <c r="I122" s="53"/>
      <c r="J122" s="53" t="str">
        <f t="shared" ca="1" si="13"/>
        <v/>
      </c>
      <c r="K122" s="53"/>
      <c r="L122" s="53" t="str">
        <f t="shared" ca="1" si="14"/>
        <v/>
      </c>
      <c r="M122" s="53"/>
      <c r="N122" s="53" t="str">
        <f t="shared" ca="1" si="16"/>
        <v/>
      </c>
    </row>
    <row r="123" spans="1:14" x14ac:dyDescent="0.2">
      <c r="A123" s="54">
        <v>122</v>
      </c>
      <c r="B123" s="53" t="str">
        <f t="shared" ca="1" si="15"/>
        <v/>
      </c>
      <c r="C123" s="53"/>
      <c r="D123" s="53" t="str">
        <f t="shared" ca="1" si="10"/>
        <v/>
      </c>
      <c r="E123" s="53"/>
      <c r="F123" s="53" t="str">
        <f t="shared" ca="1" si="11"/>
        <v/>
      </c>
      <c r="G123" s="53"/>
      <c r="H123" s="53" t="str">
        <f t="shared" ca="1" si="12"/>
        <v/>
      </c>
      <c r="I123" s="53"/>
      <c r="J123" s="53" t="str">
        <f t="shared" ca="1" si="13"/>
        <v/>
      </c>
      <c r="K123" s="53"/>
      <c r="L123" s="53" t="str">
        <f t="shared" ca="1" si="14"/>
        <v/>
      </c>
      <c r="M123" s="53"/>
      <c r="N123" s="53" t="str">
        <f t="shared" ca="1" si="16"/>
        <v/>
      </c>
    </row>
    <row r="124" spans="1:14" x14ac:dyDescent="0.2">
      <c r="A124" s="53">
        <v>123</v>
      </c>
      <c r="B124" s="53" t="str">
        <f t="shared" ca="1" si="15"/>
        <v/>
      </c>
      <c r="C124" s="53"/>
      <c r="D124" s="53" t="str">
        <f t="shared" ca="1" si="10"/>
        <v/>
      </c>
      <c r="E124" s="53"/>
      <c r="F124" s="53" t="str">
        <f t="shared" ca="1" si="11"/>
        <v/>
      </c>
      <c r="G124" s="53"/>
      <c r="H124" s="53" t="str">
        <f t="shared" ca="1" si="12"/>
        <v/>
      </c>
      <c r="I124" s="53"/>
      <c r="J124" s="53" t="str">
        <f t="shared" ca="1" si="13"/>
        <v/>
      </c>
      <c r="K124" s="53"/>
      <c r="L124" s="53" t="str">
        <f t="shared" ca="1" si="14"/>
        <v/>
      </c>
      <c r="M124" s="53"/>
      <c r="N124" s="53" t="str">
        <f t="shared" ca="1" si="16"/>
        <v/>
      </c>
    </row>
    <row r="125" spans="1:14" x14ac:dyDescent="0.2">
      <c r="A125" s="53">
        <v>124</v>
      </c>
      <c r="B125" s="53" t="str">
        <f t="shared" ca="1" si="15"/>
        <v/>
      </c>
      <c r="C125" s="53"/>
      <c r="D125" s="53" t="str">
        <f t="shared" ca="1" si="10"/>
        <v/>
      </c>
      <c r="E125" s="53"/>
      <c r="F125" s="53" t="str">
        <f t="shared" ca="1" si="11"/>
        <v/>
      </c>
      <c r="G125" s="53"/>
      <c r="H125" s="53" t="str">
        <f t="shared" ca="1" si="12"/>
        <v/>
      </c>
      <c r="I125" s="53"/>
      <c r="J125" s="53" t="str">
        <f t="shared" ca="1" si="13"/>
        <v/>
      </c>
      <c r="K125" s="53"/>
      <c r="L125" s="53" t="str">
        <f t="shared" ca="1" si="14"/>
        <v/>
      </c>
      <c r="M125" s="53"/>
      <c r="N125" s="53" t="str">
        <f t="shared" ca="1" si="16"/>
        <v/>
      </c>
    </row>
    <row r="126" spans="1:14" x14ac:dyDescent="0.2">
      <c r="A126" s="54">
        <v>125</v>
      </c>
      <c r="B126" s="53" t="str">
        <f t="shared" ca="1" si="15"/>
        <v/>
      </c>
      <c r="C126" s="53"/>
      <c r="D126" s="53" t="str">
        <f t="shared" ca="1" si="10"/>
        <v/>
      </c>
      <c r="E126" s="53"/>
      <c r="F126" s="53" t="str">
        <f t="shared" ca="1" si="11"/>
        <v/>
      </c>
      <c r="G126" s="53"/>
      <c r="H126" s="53" t="str">
        <f t="shared" ca="1" si="12"/>
        <v/>
      </c>
      <c r="I126" s="53"/>
      <c r="J126" s="53" t="str">
        <f t="shared" ca="1" si="13"/>
        <v/>
      </c>
      <c r="K126" s="53"/>
      <c r="L126" s="53" t="str">
        <f t="shared" ca="1" si="14"/>
        <v/>
      </c>
      <c r="M126" s="53"/>
      <c r="N126" s="53" t="str">
        <f t="shared" ca="1" si="16"/>
        <v/>
      </c>
    </row>
    <row r="127" spans="1:14" x14ac:dyDescent="0.2">
      <c r="A127" s="53">
        <v>126</v>
      </c>
      <c r="B127" s="53" t="str">
        <f t="shared" ca="1" si="15"/>
        <v/>
      </c>
      <c r="C127" s="53"/>
      <c r="D127" s="53" t="str">
        <f t="shared" ca="1" si="10"/>
        <v/>
      </c>
      <c r="E127" s="53"/>
      <c r="F127" s="53" t="str">
        <f t="shared" ca="1" si="11"/>
        <v/>
      </c>
      <c r="G127" s="53"/>
      <c r="H127" s="53" t="str">
        <f t="shared" ca="1" si="12"/>
        <v/>
      </c>
      <c r="I127" s="53"/>
      <c r="J127" s="53" t="str">
        <f t="shared" ca="1" si="13"/>
        <v/>
      </c>
      <c r="K127" s="53"/>
      <c r="L127" s="53" t="str">
        <f t="shared" ca="1" si="14"/>
        <v/>
      </c>
      <c r="M127" s="53"/>
      <c r="N127" s="53" t="str">
        <f t="shared" ca="1" si="16"/>
        <v/>
      </c>
    </row>
    <row r="128" spans="1:14" x14ac:dyDescent="0.2">
      <c r="A128" s="54">
        <v>127</v>
      </c>
      <c r="B128" s="53" t="str">
        <f t="shared" ca="1" si="15"/>
        <v/>
      </c>
      <c r="C128" s="53"/>
      <c r="D128" s="53" t="str">
        <f t="shared" ca="1" si="10"/>
        <v/>
      </c>
      <c r="E128" s="53"/>
      <c r="F128" s="53" t="str">
        <f t="shared" ca="1" si="11"/>
        <v/>
      </c>
      <c r="G128" s="53"/>
      <c r="H128" s="53" t="str">
        <f t="shared" ca="1" si="12"/>
        <v/>
      </c>
      <c r="I128" s="53"/>
      <c r="J128" s="53" t="str">
        <f t="shared" ca="1" si="13"/>
        <v/>
      </c>
      <c r="K128" s="53"/>
      <c r="L128" s="53" t="str">
        <f t="shared" ca="1" si="14"/>
        <v/>
      </c>
      <c r="M128" s="53"/>
      <c r="N128" s="53" t="str">
        <f t="shared" ca="1" si="16"/>
        <v/>
      </c>
    </row>
    <row r="129" spans="1:14" x14ac:dyDescent="0.2">
      <c r="A129" s="53">
        <v>128</v>
      </c>
      <c r="B129" s="53" t="str">
        <f t="shared" ca="1" si="15"/>
        <v/>
      </c>
      <c r="C129" s="53"/>
      <c r="D129" s="53" t="str">
        <f t="shared" ca="1" si="10"/>
        <v/>
      </c>
      <c r="E129" s="53"/>
      <c r="F129" s="53" t="str">
        <f t="shared" ca="1" si="11"/>
        <v/>
      </c>
      <c r="G129" s="53"/>
      <c r="H129" s="53" t="str">
        <f t="shared" ca="1" si="12"/>
        <v/>
      </c>
      <c r="I129" s="53"/>
      <c r="J129" s="53" t="str">
        <f t="shared" ca="1" si="13"/>
        <v/>
      </c>
      <c r="K129" s="53"/>
      <c r="L129" s="53" t="str">
        <f t="shared" ca="1" si="14"/>
        <v/>
      </c>
      <c r="M129" s="53"/>
      <c r="N129" s="53" t="str">
        <f t="shared" ca="1" si="16"/>
        <v/>
      </c>
    </row>
    <row r="130" spans="1:14" x14ac:dyDescent="0.2">
      <c r="A130" s="53">
        <v>129</v>
      </c>
      <c r="B130" s="53" t="str">
        <f t="shared" ca="1" si="15"/>
        <v/>
      </c>
      <c r="C130" s="53"/>
      <c r="D130" s="53" t="str">
        <f t="shared" ca="1" si="10"/>
        <v/>
      </c>
      <c r="E130" s="53"/>
      <c r="F130" s="53" t="str">
        <f t="shared" ca="1" si="11"/>
        <v/>
      </c>
      <c r="G130" s="53"/>
      <c r="H130" s="53" t="str">
        <f t="shared" ca="1" si="12"/>
        <v/>
      </c>
      <c r="I130" s="53"/>
      <c r="J130" s="53" t="str">
        <f t="shared" ca="1" si="13"/>
        <v/>
      </c>
      <c r="K130" s="53"/>
      <c r="L130" s="53" t="str">
        <f t="shared" ca="1" si="14"/>
        <v/>
      </c>
      <c r="M130" s="53"/>
      <c r="N130" s="53" t="str">
        <f t="shared" ref="N130:N136" ca="1" si="17">IF(ISNA(VLOOKUP($A130,Marking7,2,FALSE)=TRUE),"",(VLOOKUP($A130,Marking7,2,FALSE)))</f>
        <v/>
      </c>
    </row>
    <row r="131" spans="1:14" x14ac:dyDescent="0.2">
      <c r="A131" s="54">
        <v>130</v>
      </c>
      <c r="B131" s="53" t="str">
        <f t="shared" ca="1" si="15"/>
        <v/>
      </c>
      <c r="C131" s="53"/>
      <c r="D131" s="53" t="str">
        <f t="shared" ref="D131:D136" ca="1" si="18">IF(ISNA(VLOOKUP($A131,Marking2,2,FALSE)=TRUE),"",(VLOOKUP($A131,Marking2,2,FALSE)))</f>
        <v/>
      </c>
      <c r="E131" s="53"/>
      <c r="F131" s="53" t="str">
        <f t="shared" ref="F131:F136" ca="1" si="19">IF(ISNA(VLOOKUP($A131,Marking3,2,FALSE)=TRUE),"",(VLOOKUP($A131,Marking3,2,FALSE)))</f>
        <v/>
      </c>
      <c r="G131" s="53"/>
      <c r="H131" s="53" t="str">
        <f t="shared" ref="H131:H136" ca="1" si="20">IF(ISNA(VLOOKUP($A131,Marking4,2,FALSE)=TRUE),"",(VLOOKUP($A131,Marking4,2,FALSE)))</f>
        <v/>
      </c>
      <c r="I131" s="53"/>
      <c r="J131" s="53" t="str">
        <f t="shared" ref="J131:J136" ca="1" si="21">IF(ISNA(VLOOKUP($A131,Marking5,2,FALSE)=TRUE),"",(VLOOKUP($A131,Marking5,2,FALSE)))</f>
        <v/>
      </c>
      <c r="K131" s="53"/>
      <c r="L131" s="53" t="str">
        <f t="shared" ref="L131:L136" ca="1" si="22">IF(ISNA(VLOOKUP($A131,Marking6,2,FALSE)=TRUE),"",(VLOOKUP($A131,Marking6,2,FALSE)))</f>
        <v/>
      </c>
      <c r="M131" s="53"/>
      <c r="N131" s="53" t="str">
        <f t="shared" ca="1" si="17"/>
        <v/>
      </c>
    </row>
    <row r="132" spans="1:14" x14ac:dyDescent="0.2">
      <c r="A132" s="53">
        <v>131</v>
      </c>
      <c r="B132" s="53" t="str">
        <f t="shared" ca="1" si="15"/>
        <v/>
      </c>
      <c r="C132" s="53"/>
      <c r="D132" s="53" t="str">
        <f t="shared" ca="1" si="18"/>
        <v/>
      </c>
      <c r="E132" s="53"/>
      <c r="F132" s="53" t="str">
        <f t="shared" ca="1" si="19"/>
        <v/>
      </c>
      <c r="G132" s="53"/>
      <c r="H132" s="53" t="str">
        <f t="shared" ca="1" si="20"/>
        <v/>
      </c>
      <c r="I132" s="53"/>
      <c r="J132" s="53" t="str">
        <f t="shared" ca="1" si="21"/>
        <v/>
      </c>
      <c r="K132" s="53"/>
      <c r="L132" s="53" t="str">
        <f t="shared" ca="1" si="22"/>
        <v/>
      </c>
      <c r="M132" s="53"/>
      <c r="N132" s="53" t="str">
        <f t="shared" ca="1" si="17"/>
        <v/>
      </c>
    </row>
    <row r="133" spans="1:14" x14ac:dyDescent="0.2">
      <c r="A133" s="54">
        <v>132</v>
      </c>
      <c r="B133" s="53" t="str">
        <f t="shared" ca="1" si="15"/>
        <v/>
      </c>
      <c r="C133" s="53"/>
      <c r="D133" s="53" t="str">
        <f t="shared" ca="1" si="18"/>
        <v/>
      </c>
      <c r="E133" s="53"/>
      <c r="F133" s="53" t="str">
        <f t="shared" ca="1" si="19"/>
        <v/>
      </c>
      <c r="G133" s="53"/>
      <c r="H133" s="53" t="str">
        <f t="shared" ca="1" si="20"/>
        <v/>
      </c>
      <c r="I133" s="53"/>
      <c r="J133" s="53" t="str">
        <f t="shared" ca="1" si="21"/>
        <v/>
      </c>
      <c r="K133" s="53"/>
      <c r="L133" s="53" t="str">
        <f t="shared" ca="1" si="22"/>
        <v/>
      </c>
      <c r="M133" s="53"/>
      <c r="N133" s="53" t="str">
        <f t="shared" ca="1" si="17"/>
        <v/>
      </c>
    </row>
    <row r="134" spans="1:14" x14ac:dyDescent="0.2">
      <c r="A134" s="53">
        <v>133</v>
      </c>
      <c r="B134" s="53" t="str">
        <f t="shared" ca="1" si="15"/>
        <v/>
      </c>
      <c r="C134" s="53"/>
      <c r="D134" s="53" t="str">
        <f t="shared" ca="1" si="18"/>
        <v/>
      </c>
      <c r="E134" s="53"/>
      <c r="F134" s="53" t="str">
        <f t="shared" ca="1" si="19"/>
        <v/>
      </c>
      <c r="G134" s="53"/>
      <c r="H134" s="53" t="str">
        <f t="shared" ca="1" si="20"/>
        <v/>
      </c>
      <c r="I134" s="53"/>
      <c r="J134" s="53" t="str">
        <f t="shared" ca="1" si="21"/>
        <v/>
      </c>
      <c r="K134" s="53"/>
      <c r="L134" s="53" t="str">
        <f t="shared" ca="1" si="22"/>
        <v/>
      </c>
      <c r="M134" s="53"/>
      <c r="N134" s="53" t="str">
        <f t="shared" ca="1" si="17"/>
        <v/>
      </c>
    </row>
    <row r="135" spans="1:14" x14ac:dyDescent="0.2">
      <c r="A135" s="53">
        <v>134</v>
      </c>
      <c r="B135" s="53" t="str">
        <f t="shared" ca="1" si="15"/>
        <v/>
      </c>
      <c r="C135" s="53"/>
      <c r="D135" s="53" t="str">
        <f t="shared" ca="1" si="18"/>
        <v/>
      </c>
      <c r="E135" s="53"/>
      <c r="F135" s="53" t="str">
        <f t="shared" ca="1" si="19"/>
        <v/>
      </c>
      <c r="G135" s="53"/>
      <c r="H135" s="53" t="str">
        <f t="shared" ca="1" si="20"/>
        <v/>
      </c>
      <c r="I135" s="53"/>
      <c r="J135" s="53" t="str">
        <f t="shared" ca="1" si="21"/>
        <v/>
      </c>
      <c r="K135" s="53"/>
      <c r="L135" s="53" t="str">
        <f t="shared" ca="1" si="22"/>
        <v/>
      </c>
      <c r="M135" s="53"/>
      <c r="N135" s="53" t="str">
        <f t="shared" ca="1" si="17"/>
        <v/>
      </c>
    </row>
    <row r="136" spans="1:14" x14ac:dyDescent="0.2">
      <c r="A136" s="54">
        <v>135</v>
      </c>
      <c r="B136" s="53" t="str">
        <f t="shared" ca="1" si="15"/>
        <v/>
      </c>
      <c r="C136" s="53"/>
      <c r="D136" s="53" t="str">
        <f t="shared" ca="1" si="18"/>
        <v/>
      </c>
      <c r="E136" s="53"/>
      <c r="F136" s="53" t="str">
        <f t="shared" ca="1" si="19"/>
        <v/>
      </c>
      <c r="G136" s="53"/>
      <c r="H136" s="53" t="str">
        <f t="shared" ca="1" si="20"/>
        <v/>
      </c>
      <c r="I136" s="53"/>
      <c r="J136" s="53" t="str">
        <f t="shared" ca="1" si="21"/>
        <v/>
      </c>
      <c r="K136" s="53"/>
      <c r="L136" s="53" t="str">
        <f t="shared" ca="1" si="22"/>
        <v/>
      </c>
      <c r="M136" s="53"/>
      <c r="N136" s="53" t="str">
        <f t="shared" ca="1" si="17"/>
        <v/>
      </c>
    </row>
  </sheetData>
  <sheetProtection password="A70A" sheet="1" objects="1" scenarios="1" selectLockedCells="1" selectUnlockedCells="1"/>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N1" workbookViewId="0">
      <selection activeCell="Q7" sqref="Q7"/>
    </sheetView>
  </sheetViews>
  <sheetFormatPr defaultRowHeight="12.75" x14ac:dyDescent="0.2"/>
  <cols>
    <col min="1" max="13" width="0" hidden="1" customWidth="1"/>
  </cols>
  <sheetData>
    <row r="1" ht="54.75" customHeight="1" x14ac:dyDescent="0.2"/>
    <row r="4" ht="96" customHeight="1" x14ac:dyDescent="0.2"/>
    <row r="8" ht="76.5" customHeight="1" x14ac:dyDescent="0.2"/>
    <row r="9" ht="76.5" customHeight="1" x14ac:dyDescent="0.2"/>
    <row r="13" ht="149.25" customHeight="1" x14ac:dyDescent="0.2"/>
  </sheetData>
  <sheetProtection password="B128"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topLeftCell="N1" workbookViewId="0">
      <selection activeCell="N12" sqref="A12:IV18"/>
    </sheetView>
  </sheetViews>
  <sheetFormatPr defaultRowHeight="12.75" x14ac:dyDescent="0.2"/>
  <cols>
    <col min="1" max="13" width="0" hidden="1" customWidth="1"/>
  </cols>
  <sheetData>
    <row r="2" ht="47.25" customHeight="1" x14ac:dyDescent="0.2"/>
    <row r="4" ht="72.75" customHeight="1" x14ac:dyDescent="0.2"/>
    <row r="11" ht="130.5" customHeight="1" x14ac:dyDescent="0.2"/>
  </sheetData>
  <sheetProtection password="B128"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93"/>
  <sheetViews>
    <sheetView topLeftCell="I1" workbookViewId="0">
      <selection activeCell="H1" sqref="A1:H65536"/>
    </sheetView>
  </sheetViews>
  <sheetFormatPr defaultRowHeight="12.75" x14ac:dyDescent="0.2"/>
  <cols>
    <col min="1" max="1" width="13.85546875" style="2" hidden="1" customWidth="1"/>
    <col min="2" max="2" width="15.85546875" style="24" hidden="1" customWidth="1"/>
    <col min="3" max="3" width="12.85546875" style="24" hidden="1" customWidth="1"/>
    <col min="4" max="4" width="13.5703125" style="24" hidden="1" customWidth="1"/>
    <col min="5" max="5" width="12.42578125" style="24" hidden="1" customWidth="1"/>
    <col min="6" max="6" width="11.42578125" style="24" hidden="1" customWidth="1"/>
    <col min="7" max="7" width="11.28515625" style="24" hidden="1" customWidth="1"/>
    <col min="8" max="8" width="12.7109375" style="24" hidden="1" customWidth="1"/>
  </cols>
  <sheetData>
    <row r="1" spans="1:8" ht="15" x14ac:dyDescent="0.3">
      <c r="B1" s="61" t="s">
        <v>196</v>
      </c>
      <c r="C1" s="61" t="s">
        <v>199</v>
      </c>
      <c r="D1" s="61">
        <v>12</v>
      </c>
      <c r="E1" s="61">
        <v>13</v>
      </c>
      <c r="F1" s="61" t="s">
        <v>197</v>
      </c>
      <c r="G1" s="61" t="s">
        <v>198</v>
      </c>
      <c r="H1" s="61" t="s">
        <v>200</v>
      </c>
    </row>
    <row r="2" spans="1:8" x14ac:dyDescent="0.2">
      <c r="A2" s="2" t="s">
        <v>98</v>
      </c>
      <c r="B2" s="24" t="str">
        <f>Homework!B2</f>
        <v/>
      </c>
      <c r="C2" s="24" t="str">
        <f>Homework!D2</f>
        <v/>
      </c>
      <c r="D2" s="24" t="str">
        <f>Homework!F2</f>
        <v/>
      </c>
      <c r="E2" s="24" t="str">
        <f>Homework!H2</f>
        <v/>
      </c>
      <c r="F2" s="24" t="str">
        <f>Homework!J2</f>
        <v/>
      </c>
      <c r="G2" s="24" t="str">
        <f>Homework!L2</f>
        <v/>
      </c>
      <c r="H2" s="24" t="str">
        <f>Homework!N2</f>
        <v/>
      </c>
    </row>
    <row r="3" spans="1:8" x14ac:dyDescent="0.2">
      <c r="A3" s="2" t="s">
        <v>99</v>
      </c>
      <c r="B3" s="24" t="str">
        <f>Homework!B3</f>
        <v/>
      </c>
      <c r="C3" s="24" t="str">
        <f>Homework!D3</f>
        <v/>
      </c>
      <c r="D3" s="24" t="str">
        <f>Homework!F3</f>
        <v/>
      </c>
      <c r="E3" s="24" t="str">
        <f>Homework!H3</f>
        <v/>
      </c>
      <c r="F3" s="24" t="str">
        <f>Homework!J3</f>
        <v/>
      </c>
      <c r="G3" s="24" t="str">
        <f>Homework!L3</f>
        <v/>
      </c>
      <c r="H3" s="24" t="str">
        <f>Homework!N3</f>
        <v/>
      </c>
    </row>
    <row r="4" spans="1:8" x14ac:dyDescent="0.2">
      <c r="A4" s="2" t="s">
        <v>100</v>
      </c>
      <c r="B4" s="24" t="str">
        <f>Homework!B4</f>
        <v/>
      </c>
      <c r="C4" s="24" t="str">
        <f>Homework!D4</f>
        <v/>
      </c>
      <c r="D4" s="24" t="str">
        <f>Homework!F4</f>
        <v/>
      </c>
      <c r="E4" s="24" t="str">
        <f>Homework!H4</f>
        <v/>
      </c>
      <c r="F4" s="24" t="str">
        <f>Homework!J4</f>
        <v/>
      </c>
      <c r="G4" s="24" t="str">
        <f>Homework!L4</f>
        <v/>
      </c>
      <c r="H4" s="24" t="str">
        <f>Homework!N4</f>
        <v/>
      </c>
    </row>
    <row r="5" spans="1:8" x14ac:dyDescent="0.2">
      <c r="A5" s="2" t="s">
        <v>101</v>
      </c>
      <c r="B5" s="24" t="str">
        <f>Homework!B5</f>
        <v/>
      </c>
      <c r="C5" s="24" t="str">
        <f>Homework!D5</f>
        <v/>
      </c>
      <c r="D5" s="24" t="str">
        <f>Homework!F5</f>
        <v/>
      </c>
      <c r="E5" s="24" t="str">
        <f>Homework!H5</f>
        <v/>
      </c>
      <c r="F5" s="24" t="str">
        <f>Homework!J5</f>
        <v/>
      </c>
      <c r="G5" s="24" t="str">
        <f>Homework!L5</f>
        <v/>
      </c>
      <c r="H5" s="24" t="str">
        <f>Homework!N5</f>
        <v/>
      </c>
    </row>
    <row r="6" spans="1:8" x14ac:dyDescent="0.2">
      <c r="A6" s="2" t="s">
        <v>102</v>
      </c>
      <c r="B6" s="24" t="str">
        <f>Homework!B6</f>
        <v/>
      </c>
      <c r="C6" s="24" t="str">
        <f>Homework!D6</f>
        <v/>
      </c>
      <c r="D6" s="24" t="str">
        <f>Homework!F6</f>
        <v/>
      </c>
      <c r="E6" s="24" t="str">
        <f>Homework!H6</f>
        <v/>
      </c>
      <c r="F6" s="24" t="str">
        <f>Homework!J6</f>
        <v/>
      </c>
      <c r="G6" s="24" t="str">
        <f>Homework!L6</f>
        <v/>
      </c>
      <c r="H6" s="24" t="str">
        <f>Homework!N6</f>
        <v/>
      </c>
    </row>
    <row r="8" spans="1:8" x14ac:dyDescent="0.2">
      <c r="A8" s="2" t="s">
        <v>103</v>
      </c>
      <c r="B8" s="24" t="str">
        <f>Homework!B8</f>
        <v/>
      </c>
      <c r="C8" s="24" t="str">
        <f>Homework!D8</f>
        <v/>
      </c>
      <c r="D8" s="24" t="str">
        <f>Homework!F8</f>
        <v/>
      </c>
      <c r="E8" s="24" t="str">
        <f>Homework!H8</f>
        <v/>
      </c>
      <c r="F8" s="24" t="str">
        <f>Homework!J8</f>
        <v/>
      </c>
      <c r="G8" s="24" t="str">
        <f>Homework!L8</f>
        <v/>
      </c>
      <c r="H8" s="24" t="str">
        <f>Homework!N8</f>
        <v/>
      </c>
    </row>
    <row r="9" spans="1:8" x14ac:dyDescent="0.2">
      <c r="A9" s="2" t="s">
        <v>104</v>
      </c>
      <c r="B9" s="24" t="str">
        <f>Homework!B9</f>
        <v/>
      </c>
      <c r="C9" s="24" t="str">
        <f>Homework!D9</f>
        <v/>
      </c>
      <c r="D9" s="24" t="str">
        <f>Homework!F9</f>
        <v/>
      </c>
      <c r="E9" s="24" t="str">
        <f>Homework!H9</f>
        <v/>
      </c>
      <c r="F9" s="24" t="str">
        <f>Homework!J9</f>
        <v/>
      </c>
      <c r="G9" s="24" t="str">
        <f>Homework!L9</f>
        <v/>
      </c>
      <c r="H9" s="24" t="str">
        <f>Homework!N9</f>
        <v/>
      </c>
    </row>
    <row r="10" spans="1:8" x14ac:dyDescent="0.2">
      <c r="A10" s="2" t="s">
        <v>105</v>
      </c>
      <c r="B10" s="24" t="str">
        <f>Homework!B10</f>
        <v/>
      </c>
      <c r="C10" s="24" t="str">
        <f>Homework!D10</f>
        <v/>
      </c>
      <c r="D10" s="24" t="str">
        <f>Homework!F10</f>
        <v/>
      </c>
      <c r="E10" s="24" t="str">
        <f>Homework!H10</f>
        <v/>
      </c>
      <c r="F10" s="24" t="str">
        <f>Homework!J10</f>
        <v/>
      </c>
      <c r="G10" s="24" t="str">
        <f>Homework!L10</f>
        <v/>
      </c>
      <c r="H10" s="24" t="str">
        <f>Homework!N10</f>
        <v/>
      </c>
    </row>
    <row r="11" spans="1:8" x14ac:dyDescent="0.2">
      <c r="A11" s="2" t="s">
        <v>106</v>
      </c>
      <c r="B11" s="24" t="str">
        <f>Homework!B11</f>
        <v/>
      </c>
      <c r="C11" s="24" t="str">
        <f>Homework!D11</f>
        <v/>
      </c>
      <c r="D11" s="24" t="str">
        <f>Homework!F11</f>
        <v/>
      </c>
      <c r="E11" s="24" t="str">
        <f>Homework!H11</f>
        <v/>
      </c>
      <c r="F11" s="24" t="str">
        <f>Homework!J11</f>
        <v/>
      </c>
      <c r="G11" s="24" t="str">
        <f>Homework!L11</f>
        <v/>
      </c>
      <c r="H11" s="24" t="str">
        <f>Homework!N11</f>
        <v/>
      </c>
    </row>
    <row r="12" spans="1:8" x14ac:dyDescent="0.2">
      <c r="A12" s="2" t="s">
        <v>107</v>
      </c>
      <c r="B12" s="24" t="str">
        <f>Homework!B12</f>
        <v/>
      </c>
      <c r="C12" s="24" t="str">
        <f>Homework!D12</f>
        <v/>
      </c>
      <c r="D12" s="24" t="str">
        <f>Homework!F12</f>
        <v/>
      </c>
      <c r="E12" s="24" t="str">
        <f>Homework!H12</f>
        <v/>
      </c>
      <c r="F12" s="24" t="str">
        <f>Homework!J12</f>
        <v/>
      </c>
      <c r="G12" s="24" t="str">
        <f>Homework!L12</f>
        <v/>
      </c>
      <c r="H12" s="24" t="str">
        <f>Homework!N12</f>
        <v/>
      </c>
    </row>
    <row r="14" spans="1:8" hidden="1" x14ac:dyDescent="0.2">
      <c r="A14" s="2" t="s">
        <v>7</v>
      </c>
      <c r="B14" s="25" t="str">
        <f>IF($B$2=0,"",$B$2)</f>
        <v/>
      </c>
      <c r="C14" s="25" t="str">
        <f>IF($C$2=0,"",$C$2)</f>
        <v/>
      </c>
      <c r="D14" s="25" t="str">
        <f>IF($D$2=0,"",$D$2)</f>
        <v/>
      </c>
      <c r="E14" s="25" t="str">
        <f>IF($E$2=0,"",$E$2)</f>
        <v/>
      </c>
      <c r="F14" s="25" t="str">
        <f>IF($F$2=0,"",$F$2)</f>
        <v/>
      </c>
      <c r="G14" s="25" t="str">
        <f>IF($G$2=0,"",$G$2)</f>
        <v/>
      </c>
      <c r="H14" s="25" t="str">
        <f>IF($H$2=0,"",$H$2)</f>
        <v/>
      </c>
    </row>
    <row r="15" spans="1:8" hidden="1" x14ac:dyDescent="0.2">
      <c r="B15" s="101" t="str">
        <f>""</f>
        <v/>
      </c>
      <c r="C15" s="101" t="str">
        <f>""</f>
        <v/>
      </c>
      <c r="D15" s="101" t="str">
        <f>""</f>
        <v/>
      </c>
      <c r="E15" s="101" t="str">
        <f>""</f>
        <v/>
      </c>
      <c r="F15" s="101" t="str">
        <f>""</f>
        <v/>
      </c>
      <c r="G15" s="101" t="str">
        <f>""</f>
        <v/>
      </c>
      <c r="H15" s="101" t="str">
        <f>""</f>
        <v/>
      </c>
    </row>
    <row r="16" spans="1:8" hidden="1" x14ac:dyDescent="0.2">
      <c r="A16" s="2" t="s">
        <v>8</v>
      </c>
      <c r="B16" s="25" t="str">
        <f>IF($B$3=0,"",$B$3)</f>
        <v/>
      </c>
      <c r="C16" s="25" t="str">
        <f>IF($C$3=0,"",$C$3)</f>
        <v/>
      </c>
      <c r="D16" s="25" t="str">
        <f>IF($D$3=0,"",$D$3)</f>
        <v/>
      </c>
      <c r="E16" s="25" t="str">
        <f>IF($E$3=0,"",$E$3)</f>
        <v/>
      </c>
      <c r="F16" s="25" t="str">
        <f>IF($F$3=0,"",$F$3)</f>
        <v/>
      </c>
      <c r="G16" s="25" t="str">
        <f>IF($G$3=0,"",$G$3)</f>
        <v/>
      </c>
      <c r="H16" s="25" t="str">
        <f>IF($H$3=0,"",$H$3)</f>
        <v/>
      </c>
    </row>
    <row r="17" spans="1:8" hidden="1" x14ac:dyDescent="0.2">
      <c r="B17" s="101" t="str">
        <f>""</f>
        <v/>
      </c>
      <c r="C17" s="101" t="str">
        <f>""</f>
        <v/>
      </c>
      <c r="D17" s="101" t="str">
        <f>""</f>
        <v/>
      </c>
      <c r="E17" s="101" t="str">
        <f>""</f>
        <v/>
      </c>
      <c r="F17" s="101" t="str">
        <f>""</f>
        <v/>
      </c>
      <c r="G17" s="101" t="str">
        <f>""</f>
        <v/>
      </c>
      <c r="H17" s="101" t="str">
        <f>""</f>
        <v/>
      </c>
    </row>
    <row r="18" spans="1:8" hidden="1" x14ac:dyDescent="0.2">
      <c r="A18" s="2" t="s">
        <v>9</v>
      </c>
      <c r="B18" s="25" t="str">
        <f>IF($B$4=0,"",$B$4)</f>
        <v/>
      </c>
      <c r="C18" s="25" t="str">
        <f>IF($C$4=0,"",$C$4)</f>
        <v/>
      </c>
      <c r="D18" s="25" t="str">
        <f>IF($D$4=0,"",$D$4)</f>
        <v/>
      </c>
      <c r="E18" s="25" t="str">
        <f>IF($E$4=0,"",$E$4)</f>
        <v/>
      </c>
      <c r="F18" s="25" t="str">
        <f>IF($F$4=0,"",$F$4)</f>
        <v/>
      </c>
      <c r="G18" s="25" t="str">
        <f>IF($G$4=0,"",$G$4)</f>
        <v/>
      </c>
      <c r="H18" s="25" t="str">
        <f>IF($H$4=0,"",$H$4)</f>
        <v/>
      </c>
    </row>
    <row r="19" spans="1:8" hidden="1" x14ac:dyDescent="0.2">
      <c r="B19" s="101" t="str">
        <f>""</f>
        <v/>
      </c>
      <c r="C19" s="101" t="str">
        <f>""</f>
        <v/>
      </c>
      <c r="D19" s="101" t="str">
        <f>""</f>
        <v/>
      </c>
      <c r="E19" s="101" t="str">
        <f>""</f>
        <v/>
      </c>
      <c r="F19" s="101" t="str">
        <f>""</f>
        <v/>
      </c>
      <c r="G19" s="101" t="str">
        <f>""</f>
        <v/>
      </c>
      <c r="H19" s="101" t="str">
        <f>""</f>
        <v/>
      </c>
    </row>
    <row r="20" spans="1:8" hidden="1" x14ac:dyDescent="0.2">
      <c r="A20" s="2" t="s">
        <v>10</v>
      </c>
      <c r="B20" s="25" t="str">
        <f>IF($B$5=0,"",$B$5)</f>
        <v/>
      </c>
      <c r="C20" s="25" t="str">
        <f>IF($C$5=0,"",$C$5)</f>
        <v/>
      </c>
      <c r="D20" s="25" t="str">
        <f>IF($D$5=0,"",$D$5)</f>
        <v/>
      </c>
      <c r="E20" s="25" t="str">
        <f>IF($E$5=0,"",$E$5)</f>
        <v/>
      </c>
      <c r="F20" s="25" t="str">
        <f>IF($F$5=0,"",$F$5)</f>
        <v/>
      </c>
      <c r="G20" s="25" t="str">
        <f>IF($G$5=0,"",$G$5)</f>
        <v/>
      </c>
      <c r="H20" s="25" t="str">
        <f>IF($H$5=0,"",$H$5)</f>
        <v/>
      </c>
    </row>
    <row r="21" spans="1:8" hidden="1" x14ac:dyDescent="0.2">
      <c r="B21" s="101" t="str">
        <f>""</f>
        <v/>
      </c>
      <c r="C21" s="101" t="str">
        <f>""</f>
        <v/>
      </c>
      <c r="D21" s="101" t="str">
        <f>""</f>
        <v/>
      </c>
      <c r="E21" s="101" t="str">
        <f>""</f>
        <v/>
      </c>
      <c r="F21" s="101" t="str">
        <f>""</f>
        <v/>
      </c>
      <c r="G21" s="101" t="str">
        <f>""</f>
        <v/>
      </c>
      <c r="H21" s="101" t="str">
        <f>""</f>
        <v/>
      </c>
    </row>
    <row r="22" spans="1:8" hidden="1" x14ac:dyDescent="0.2">
      <c r="A22" s="2" t="s">
        <v>11</v>
      </c>
      <c r="B22" s="25" t="str">
        <f>IF($B$6=0,"",$B$6)</f>
        <v/>
      </c>
      <c r="C22" s="25" t="str">
        <f>IF($C$6=0,"",$C$6)</f>
        <v/>
      </c>
      <c r="D22" s="25" t="str">
        <f>IF($D$6=0,"",$D$6)</f>
        <v/>
      </c>
      <c r="E22" s="25" t="str">
        <f>IF($E$6=0,"",$E$6)</f>
        <v/>
      </c>
      <c r="F22" s="25" t="str">
        <f>IF($F$6=0,"",$F$6)</f>
        <v/>
      </c>
      <c r="G22" s="25" t="str">
        <f>IF($G$6=0,"",$G$6)</f>
        <v/>
      </c>
      <c r="H22" s="25" t="str">
        <f>IF($H$6=0,"",$H$6)</f>
        <v/>
      </c>
    </row>
    <row r="23" spans="1:8" hidden="1" x14ac:dyDescent="0.2">
      <c r="B23" s="101" t="str">
        <f>""</f>
        <v/>
      </c>
      <c r="C23" s="101" t="str">
        <f>""</f>
        <v/>
      </c>
      <c r="D23" s="101" t="str">
        <f>""</f>
        <v/>
      </c>
      <c r="E23" s="101" t="str">
        <f>""</f>
        <v/>
      </c>
      <c r="F23" s="101" t="str">
        <f>""</f>
        <v/>
      </c>
      <c r="G23" s="101" t="str">
        <f>""</f>
        <v/>
      </c>
      <c r="H23" s="101" t="str">
        <f>""</f>
        <v/>
      </c>
    </row>
    <row r="24" spans="1:8" hidden="1" x14ac:dyDescent="0.2">
      <c r="A24" s="2" t="s">
        <v>12</v>
      </c>
      <c r="B24" s="25" t="str">
        <f>IF($B$8=0,"",$B$8)</f>
        <v/>
      </c>
      <c r="C24" s="25" t="str">
        <f>IF($C$8=0,"",$C$8)</f>
        <v/>
      </c>
      <c r="D24" s="25" t="str">
        <f>IF($D$8=0,"",$D$8)</f>
        <v/>
      </c>
      <c r="E24" s="25" t="str">
        <f>IF($E$8=0,"",$E$8)</f>
        <v/>
      </c>
      <c r="F24" s="25" t="str">
        <f>IF($F$8=0,"",$F$8)</f>
        <v/>
      </c>
      <c r="G24" s="25" t="str">
        <f>IF($G$8=0,"",$G$8)</f>
        <v/>
      </c>
      <c r="H24" s="25" t="str">
        <f>IF($H$8=0,"",$H$8)</f>
        <v/>
      </c>
    </row>
    <row r="25" spans="1:8" hidden="1" x14ac:dyDescent="0.2">
      <c r="B25" s="101" t="str">
        <f>""</f>
        <v/>
      </c>
      <c r="C25" s="101" t="str">
        <f>""</f>
        <v/>
      </c>
      <c r="D25" s="101" t="str">
        <f>""</f>
        <v/>
      </c>
      <c r="E25" s="101" t="str">
        <f>""</f>
        <v/>
      </c>
      <c r="F25" s="101" t="str">
        <f>""</f>
        <v/>
      </c>
      <c r="G25" s="101" t="str">
        <f>""</f>
        <v/>
      </c>
      <c r="H25" s="101" t="str">
        <f>""</f>
        <v/>
      </c>
    </row>
    <row r="26" spans="1:8" hidden="1" x14ac:dyDescent="0.2">
      <c r="A26" s="2" t="s">
        <v>13</v>
      </c>
      <c r="B26" s="25" t="str">
        <f>IF($B$9=0,"",$B$9)</f>
        <v/>
      </c>
      <c r="C26" s="25" t="str">
        <f>IF($C$9=0,"",$C$9)</f>
        <v/>
      </c>
      <c r="D26" s="25" t="str">
        <f>IF($D$9=0,"",$D$9)</f>
        <v/>
      </c>
      <c r="E26" s="25" t="str">
        <f>IF($E$9=0,"",$E$9)</f>
        <v/>
      </c>
      <c r="F26" s="25" t="str">
        <f>IF($F$9=0,"",$F$9)</f>
        <v/>
      </c>
      <c r="G26" s="25" t="str">
        <f>IF($G$9=0,"",$G$9)</f>
        <v/>
      </c>
      <c r="H26" s="25" t="str">
        <f>IF($H$9=0,"",$H$9)</f>
        <v/>
      </c>
    </row>
    <row r="27" spans="1:8" hidden="1" x14ac:dyDescent="0.2">
      <c r="B27" s="101" t="str">
        <f>""</f>
        <v/>
      </c>
      <c r="C27" s="101" t="str">
        <f>""</f>
        <v/>
      </c>
      <c r="D27" s="101" t="str">
        <f>""</f>
        <v/>
      </c>
      <c r="E27" s="101" t="str">
        <f>""</f>
        <v/>
      </c>
      <c r="F27" s="101" t="str">
        <f>""</f>
        <v/>
      </c>
      <c r="G27" s="101" t="str">
        <f>""</f>
        <v/>
      </c>
      <c r="H27" s="101" t="str">
        <f>""</f>
        <v/>
      </c>
    </row>
    <row r="28" spans="1:8" hidden="1" x14ac:dyDescent="0.2">
      <c r="A28" s="2" t="s">
        <v>14</v>
      </c>
      <c r="B28" s="25" t="str">
        <f>IF($B$10=0,"",$B$10)</f>
        <v/>
      </c>
      <c r="C28" s="25" t="str">
        <f>IF($C$10=0,"",$C$10)</f>
        <v/>
      </c>
      <c r="D28" s="25" t="str">
        <f>IF($D$10=0,"",$D$10)</f>
        <v/>
      </c>
      <c r="E28" s="25" t="str">
        <f>IF($E$10=0,"",$E$10)</f>
        <v/>
      </c>
      <c r="F28" s="25" t="str">
        <f>IF($F$10=0,"",$F$10)</f>
        <v/>
      </c>
      <c r="G28" s="25" t="str">
        <f>IF($G$10=0,"",$G$10)</f>
        <v/>
      </c>
      <c r="H28" s="25" t="str">
        <f>IF($H$10=0,"",$H$10)</f>
        <v/>
      </c>
    </row>
    <row r="29" spans="1:8" hidden="1" x14ac:dyDescent="0.2">
      <c r="B29" s="101" t="str">
        <f>""</f>
        <v/>
      </c>
      <c r="C29" s="101" t="str">
        <f>""</f>
        <v/>
      </c>
      <c r="D29" s="101" t="str">
        <f>""</f>
        <v/>
      </c>
      <c r="E29" s="101" t="str">
        <f>""</f>
        <v/>
      </c>
      <c r="F29" s="101" t="str">
        <f>""</f>
        <v/>
      </c>
      <c r="G29" s="101" t="str">
        <f>""</f>
        <v/>
      </c>
      <c r="H29" s="101" t="str">
        <f>""</f>
        <v/>
      </c>
    </row>
    <row r="30" spans="1:8" hidden="1" x14ac:dyDescent="0.2">
      <c r="A30" s="2" t="s">
        <v>15</v>
      </c>
      <c r="B30" s="25" t="str">
        <f>IF($B$11=0,"",$B$11)</f>
        <v/>
      </c>
      <c r="C30" s="25" t="str">
        <f>IF($C$11=0,"",$C$11)</f>
        <v/>
      </c>
      <c r="D30" s="25" t="str">
        <f>IF($D$11=0,"",$D$11)</f>
        <v/>
      </c>
      <c r="E30" s="25" t="str">
        <f>IF($E$11=0,"",$E$11)</f>
        <v/>
      </c>
      <c r="F30" s="25" t="str">
        <f>IF($F$11=0,"",$F$11)</f>
        <v/>
      </c>
      <c r="G30" s="25" t="str">
        <f>IF($G$11=0,"",$G$11)</f>
        <v/>
      </c>
      <c r="H30" s="25" t="str">
        <f>IF($H$11=0,"",$H$11)</f>
        <v/>
      </c>
    </row>
    <row r="31" spans="1:8" hidden="1" x14ac:dyDescent="0.2">
      <c r="B31" s="101" t="str">
        <f>""</f>
        <v/>
      </c>
      <c r="C31" s="101" t="str">
        <f>""</f>
        <v/>
      </c>
      <c r="D31" s="101" t="str">
        <f>""</f>
        <v/>
      </c>
      <c r="E31" s="101" t="str">
        <f>""</f>
        <v/>
      </c>
      <c r="F31" s="101" t="str">
        <f>""</f>
        <v/>
      </c>
      <c r="G31" s="101" t="str">
        <f>""</f>
        <v/>
      </c>
      <c r="H31" s="101" t="str">
        <f>""</f>
        <v/>
      </c>
    </row>
    <row r="32" spans="1:8" hidden="1" x14ac:dyDescent="0.2">
      <c r="A32" s="2" t="s">
        <v>16</v>
      </c>
      <c r="B32" s="25" t="str">
        <f>IF($B$12=0,"",$B$12)</f>
        <v/>
      </c>
      <c r="C32" s="25" t="str">
        <f>IF($C$12=0,"",$C$12)</f>
        <v/>
      </c>
      <c r="D32" s="25" t="str">
        <f>IF($D$12=0,"",$D$12)</f>
        <v/>
      </c>
      <c r="E32" s="25" t="str">
        <f>IF($E$12=0,"",$E$12)</f>
        <v/>
      </c>
      <c r="F32" s="25" t="str">
        <f>IF($F$12=0,"",$F$12)</f>
        <v/>
      </c>
      <c r="G32" s="25" t="str">
        <f>IF($G$12=0,"",$G$12)</f>
        <v/>
      </c>
      <c r="H32" s="25" t="str">
        <f>IF($H$12=0,"",$H$12)</f>
        <v/>
      </c>
    </row>
    <row r="33" spans="1:8" hidden="1" x14ac:dyDescent="0.2">
      <c r="B33" s="101" t="str">
        <f>""</f>
        <v/>
      </c>
      <c r="C33" s="101" t="str">
        <f>""</f>
        <v/>
      </c>
      <c r="D33" s="101" t="str">
        <f>""</f>
        <v/>
      </c>
      <c r="E33" s="101" t="str">
        <f>""</f>
        <v/>
      </c>
      <c r="F33" s="101" t="str">
        <f>""</f>
        <v/>
      </c>
      <c r="G33" s="101" t="str">
        <f>""</f>
        <v/>
      </c>
      <c r="H33" s="101" t="str">
        <f>""</f>
        <v/>
      </c>
    </row>
    <row r="34" spans="1:8" hidden="1" x14ac:dyDescent="0.2">
      <c r="A34" s="2" t="s">
        <v>17</v>
      </c>
      <c r="B34" s="25" t="str">
        <f>IF($B$2=0,"",$B$2)</f>
        <v/>
      </c>
      <c r="C34" s="25" t="str">
        <f>IF($C$2=0,"",$C$2)</f>
        <v/>
      </c>
      <c r="D34" s="25" t="str">
        <f>IF($D$2=0,"",$D$2)</f>
        <v/>
      </c>
      <c r="E34" s="25" t="str">
        <f>IF($E$2=0,"",$E$2)</f>
        <v/>
      </c>
      <c r="F34" s="25" t="str">
        <f>IF($F$2=0,"",$F$2)</f>
        <v/>
      </c>
      <c r="G34" s="25" t="str">
        <f>IF($G$2=0,"",$G$2)</f>
        <v/>
      </c>
      <c r="H34" s="25" t="str">
        <f>IF($H$2=0,"",$H$2)</f>
        <v/>
      </c>
    </row>
    <row r="35" spans="1:8" hidden="1" x14ac:dyDescent="0.2">
      <c r="B35" s="101" t="str">
        <f>""</f>
        <v/>
      </c>
      <c r="C35" s="101" t="str">
        <f>""</f>
        <v/>
      </c>
      <c r="D35" s="101" t="str">
        <f>""</f>
        <v/>
      </c>
      <c r="E35" s="101" t="str">
        <f>""</f>
        <v/>
      </c>
      <c r="F35" s="101" t="str">
        <f>""</f>
        <v/>
      </c>
      <c r="G35" s="101" t="str">
        <f>""</f>
        <v/>
      </c>
      <c r="H35" s="101" t="str">
        <f>""</f>
        <v/>
      </c>
    </row>
    <row r="36" spans="1:8" hidden="1" x14ac:dyDescent="0.2">
      <c r="A36" s="2" t="s">
        <v>18</v>
      </c>
      <c r="B36" s="25" t="str">
        <f>IF($B$3=0,"",$B$3)</f>
        <v/>
      </c>
      <c r="C36" s="25" t="str">
        <f>IF($C$3=0,"",$C$3)</f>
        <v/>
      </c>
      <c r="D36" s="25" t="str">
        <f>IF($D$3=0,"",$D$3)</f>
        <v/>
      </c>
      <c r="E36" s="25" t="str">
        <f>IF($E$3=0,"",$E$3)</f>
        <v/>
      </c>
      <c r="F36" s="25" t="str">
        <f>IF($F$3=0,"",$F$3)</f>
        <v/>
      </c>
      <c r="G36" s="25" t="str">
        <f>IF($G$3=0,"",$G$3)</f>
        <v/>
      </c>
      <c r="H36" s="25" t="str">
        <f>IF($H$3=0,"",$H$3)</f>
        <v/>
      </c>
    </row>
    <row r="37" spans="1:8" hidden="1" x14ac:dyDescent="0.2">
      <c r="B37" s="101" t="str">
        <f>""</f>
        <v/>
      </c>
      <c r="C37" s="101" t="str">
        <f>""</f>
        <v/>
      </c>
      <c r="D37" s="101" t="str">
        <f>""</f>
        <v/>
      </c>
      <c r="E37" s="101" t="str">
        <f>""</f>
        <v/>
      </c>
      <c r="F37" s="101" t="str">
        <f>""</f>
        <v/>
      </c>
      <c r="G37" s="101" t="str">
        <f>""</f>
        <v/>
      </c>
      <c r="H37" s="101" t="str">
        <f>""</f>
        <v/>
      </c>
    </row>
    <row r="38" spans="1:8" hidden="1" x14ac:dyDescent="0.2">
      <c r="A38" s="2" t="s">
        <v>19</v>
      </c>
      <c r="B38" s="25" t="str">
        <f>IF($B$4=0,"",$B$4)</f>
        <v/>
      </c>
      <c r="C38" s="25" t="str">
        <f>IF($C$4=0,"",$C$4)</f>
        <v/>
      </c>
      <c r="D38" s="25" t="str">
        <f>IF($D$4=0,"",$D$4)</f>
        <v/>
      </c>
      <c r="E38" s="25" t="str">
        <f>IF($E$4=0,"",$E$4)</f>
        <v/>
      </c>
      <c r="F38" s="25" t="str">
        <f>IF($F$4=0,"",$F$4)</f>
        <v/>
      </c>
      <c r="G38" s="25" t="str">
        <f>IF($G$4=0,"",$G$4)</f>
        <v/>
      </c>
      <c r="H38" s="25" t="str">
        <f>IF($H$4=0,"",$H$4)</f>
        <v/>
      </c>
    </row>
    <row r="39" spans="1:8" hidden="1" x14ac:dyDescent="0.2">
      <c r="B39" s="101" t="str">
        <f>""</f>
        <v/>
      </c>
      <c r="C39" s="101" t="str">
        <f>""</f>
        <v/>
      </c>
      <c r="D39" s="101" t="str">
        <f>""</f>
        <v/>
      </c>
      <c r="E39" s="101" t="str">
        <f>""</f>
        <v/>
      </c>
      <c r="F39" s="101" t="str">
        <f>""</f>
        <v/>
      </c>
      <c r="G39" s="101" t="str">
        <f>""</f>
        <v/>
      </c>
      <c r="H39" s="101" t="str">
        <f>""</f>
        <v/>
      </c>
    </row>
    <row r="40" spans="1:8" hidden="1" x14ac:dyDescent="0.2">
      <c r="A40" s="2" t="s">
        <v>20</v>
      </c>
      <c r="B40" s="25" t="str">
        <f>IF($B$5=0,"",$B$5)</f>
        <v/>
      </c>
      <c r="C40" s="25" t="str">
        <f>IF($C$5=0,"",$C$5)</f>
        <v/>
      </c>
      <c r="D40" s="25" t="str">
        <f>IF($D$5=0,"",$D$5)</f>
        <v/>
      </c>
      <c r="E40" s="25" t="str">
        <f>IF($E$5=0,"",$E$5)</f>
        <v/>
      </c>
      <c r="F40" s="25" t="str">
        <f>IF($F$5=0,"",$F$5)</f>
        <v/>
      </c>
      <c r="G40" s="25" t="str">
        <f>IF($G$5=0,"",$G$5)</f>
        <v/>
      </c>
      <c r="H40" s="25" t="str">
        <f>IF($H$5=0,"",$H$5)</f>
        <v/>
      </c>
    </row>
    <row r="41" spans="1:8" hidden="1" x14ac:dyDescent="0.2">
      <c r="B41" s="101" t="str">
        <f>""</f>
        <v/>
      </c>
      <c r="C41" s="101" t="str">
        <f>""</f>
        <v/>
      </c>
      <c r="D41" s="101" t="str">
        <f>""</f>
        <v/>
      </c>
      <c r="E41" s="101" t="str">
        <f>""</f>
        <v/>
      </c>
      <c r="F41" s="101" t="str">
        <f>""</f>
        <v/>
      </c>
      <c r="G41" s="101" t="str">
        <f>""</f>
        <v/>
      </c>
      <c r="H41" s="101" t="str">
        <f>""</f>
        <v/>
      </c>
    </row>
    <row r="42" spans="1:8" hidden="1" x14ac:dyDescent="0.2">
      <c r="A42" s="2" t="s">
        <v>21</v>
      </c>
      <c r="B42" s="25" t="str">
        <f>IF($B$6=0,"",$B$6)</f>
        <v/>
      </c>
      <c r="C42" s="25" t="str">
        <f>IF($C$6=0,"",$C$6)</f>
        <v/>
      </c>
      <c r="D42" s="25" t="str">
        <f>IF($D$6=0,"",$D$6)</f>
        <v/>
      </c>
      <c r="E42" s="25" t="str">
        <f>IF($E$6=0,"",$E$6)</f>
        <v/>
      </c>
      <c r="F42" s="25" t="str">
        <f>IF($F$6=0,"",$F$6)</f>
        <v/>
      </c>
      <c r="G42" s="25" t="str">
        <f>IF($G$6=0,"",$G$6)</f>
        <v/>
      </c>
      <c r="H42" s="25" t="str">
        <f>IF($H$6=0,"",$H$6)</f>
        <v/>
      </c>
    </row>
    <row r="43" spans="1:8" hidden="1" x14ac:dyDescent="0.2">
      <c r="B43" s="101" t="str">
        <f>""</f>
        <v/>
      </c>
      <c r="C43" s="101" t="str">
        <f>""</f>
        <v/>
      </c>
      <c r="D43" s="101" t="str">
        <f>""</f>
        <v/>
      </c>
      <c r="E43" s="101" t="str">
        <f>""</f>
        <v/>
      </c>
      <c r="F43" s="101" t="str">
        <f>""</f>
        <v/>
      </c>
      <c r="G43" s="101" t="str">
        <f>""</f>
        <v/>
      </c>
      <c r="H43" s="101" t="str">
        <f>""</f>
        <v/>
      </c>
    </row>
    <row r="44" spans="1:8" hidden="1" x14ac:dyDescent="0.2">
      <c r="A44" s="2" t="s">
        <v>22</v>
      </c>
      <c r="B44" s="25" t="str">
        <f>IF($B$8=0,"",$B$8)</f>
        <v/>
      </c>
      <c r="C44" s="25" t="str">
        <f>IF($C$8=0,"",$C$8)</f>
        <v/>
      </c>
      <c r="D44" s="25" t="str">
        <f>IF($D$8=0,"",$D$8)</f>
        <v/>
      </c>
      <c r="E44" s="25" t="str">
        <f>IF($E$8=0,"",$E$8)</f>
        <v/>
      </c>
      <c r="F44" s="25" t="str">
        <f>IF($F$8=0,"",$F$8)</f>
        <v/>
      </c>
      <c r="G44" s="25" t="str">
        <f>IF($G$8=0,"",$G$8)</f>
        <v/>
      </c>
      <c r="H44" s="25" t="str">
        <f>IF($H$8=0,"",$H$8)</f>
        <v/>
      </c>
    </row>
    <row r="45" spans="1:8" hidden="1" x14ac:dyDescent="0.2">
      <c r="B45" s="101" t="str">
        <f>""</f>
        <v/>
      </c>
      <c r="C45" s="101" t="str">
        <f>""</f>
        <v/>
      </c>
      <c r="D45" s="101" t="str">
        <f>""</f>
        <v/>
      </c>
      <c r="E45" s="101" t="str">
        <f>""</f>
        <v/>
      </c>
      <c r="F45" s="101" t="str">
        <f>""</f>
        <v/>
      </c>
      <c r="G45" s="101" t="str">
        <f>""</f>
        <v/>
      </c>
      <c r="H45" s="101" t="str">
        <f>""</f>
        <v/>
      </c>
    </row>
    <row r="46" spans="1:8" hidden="1" x14ac:dyDescent="0.2">
      <c r="A46" s="2" t="s">
        <v>23</v>
      </c>
      <c r="B46" s="25" t="str">
        <f>IF($B$9=0,"",$B$9)</f>
        <v/>
      </c>
      <c r="C46" s="25" t="str">
        <f>IF($C$9=0,"",$C$9)</f>
        <v/>
      </c>
      <c r="D46" s="25" t="str">
        <f>IF($D$9=0,"",$D$9)</f>
        <v/>
      </c>
      <c r="E46" s="25" t="str">
        <f>IF($E$9=0,"",$E$9)</f>
        <v/>
      </c>
      <c r="F46" s="25" t="str">
        <f>IF($F$9=0,"",$F$9)</f>
        <v/>
      </c>
      <c r="G46" s="25" t="str">
        <f>IF($G$9=0,"",$G$9)</f>
        <v/>
      </c>
      <c r="H46" s="25" t="str">
        <f>IF($H$9=0,"",$H$9)</f>
        <v/>
      </c>
    </row>
    <row r="47" spans="1:8" hidden="1" x14ac:dyDescent="0.2">
      <c r="B47" s="101" t="str">
        <f>""</f>
        <v/>
      </c>
      <c r="C47" s="101" t="str">
        <f>""</f>
        <v/>
      </c>
      <c r="D47" s="101" t="str">
        <f>""</f>
        <v/>
      </c>
      <c r="E47" s="101" t="str">
        <f>""</f>
        <v/>
      </c>
      <c r="F47" s="101" t="str">
        <f>""</f>
        <v/>
      </c>
      <c r="G47" s="101" t="str">
        <f>""</f>
        <v/>
      </c>
      <c r="H47" s="101" t="str">
        <f>""</f>
        <v/>
      </c>
    </row>
    <row r="48" spans="1:8" hidden="1" x14ac:dyDescent="0.2">
      <c r="A48" s="2" t="s">
        <v>24</v>
      </c>
      <c r="B48" s="25" t="str">
        <f>IF($B$10=0,"",$B$10)</f>
        <v/>
      </c>
      <c r="C48" s="25" t="str">
        <f>IF($C$10=0,"",$C$10)</f>
        <v/>
      </c>
      <c r="D48" s="25" t="str">
        <f>IF($D$10=0,"",$D$10)</f>
        <v/>
      </c>
      <c r="E48" s="25" t="str">
        <f>IF($E$10=0,"",$E$10)</f>
        <v/>
      </c>
      <c r="F48" s="25" t="str">
        <f>IF($F$10=0,"",$F$10)</f>
        <v/>
      </c>
      <c r="G48" s="25" t="str">
        <f>IF($G$10=0,"",$G$10)</f>
        <v/>
      </c>
      <c r="H48" s="25" t="str">
        <f>IF($H$10=0,"",$H$10)</f>
        <v/>
      </c>
    </row>
    <row r="49" spans="1:8" hidden="1" x14ac:dyDescent="0.2">
      <c r="B49" s="101" t="str">
        <f>""</f>
        <v/>
      </c>
      <c r="C49" s="101" t="str">
        <f>""</f>
        <v/>
      </c>
      <c r="D49" s="101" t="str">
        <f>""</f>
        <v/>
      </c>
      <c r="E49" s="101" t="str">
        <f>""</f>
        <v/>
      </c>
      <c r="F49" s="101" t="str">
        <f>""</f>
        <v/>
      </c>
      <c r="G49" s="101" t="str">
        <f>""</f>
        <v/>
      </c>
      <c r="H49" s="101" t="str">
        <f>""</f>
        <v/>
      </c>
    </row>
    <row r="50" spans="1:8" hidden="1" x14ac:dyDescent="0.2">
      <c r="A50" s="2" t="s">
        <v>25</v>
      </c>
      <c r="B50" s="25" t="str">
        <f>IF($B$11=0,"",$B$11)</f>
        <v/>
      </c>
      <c r="C50" s="25" t="str">
        <f>IF($C$11=0,"",$C$11)</f>
        <v/>
      </c>
      <c r="D50" s="25" t="str">
        <f>IF($D$11=0,"",$D$11)</f>
        <v/>
      </c>
      <c r="E50" s="25" t="str">
        <f>IF($E$11=0,"",$E$11)</f>
        <v/>
      </c>
      <c r="F50" s="25" t="str">
        <f>IF($F$11=0,"",$F$11)</f>
        <v/>
      </c>
      <c r="G50" s="25" t="str">
        <f>IF($G$11=0,"",$G$11)</f>
        <v/>
      </c>
      <c r="H50" s="25" t="str">
        <f>IF($H$11=0,"",$H$11)</f>
        <v/>
      </c>
    </row>
    <row r="51" spans="1:8" hidden="1" x14ac:dyDescent="0.2">
      <c r="B51" s="101" t="str">
        <f>""</f>
        <v/>
      </c>
      <c r="C51" s="101" t="str">
        <f>""</f>
        <v/>
      </c>
      <c r="D51" s="101" t="str">
        <f>""</f>
        <v/>
      </c>
      <c r="E51" s="101" t="str">
        <f>""</f>
        <v/>
      </c>
      <c r="F51" s="101" t="str">
        <f>""</f>
        <v/>
      </c>
      <c r="G51" s="101" t="str">
        <f>""</f>
        <v/>
      </c>
      <c r="H51" s="101" t="str">
        <f>""</f>
        <v/>
      </c>
    </row>
    <row r="52" spans="1:8" hidden="1" x14ac:dyDescent="0.2">
      <c r="A52" s="2" t="s">
        <v>26</v>
      </c>
      <c r="B52" s="25" t="str">
        <f>IF($B$12=0,"",$B$12)</f>
        <v/>
      </c>
      <c r="C52" s="25" t="str">
        <f>IF($C$12=0,"",$C$12)</f>
        <v/>
      </c>
      <c r="D52" s="25" t="str">
        <f>IF($D$12=0,"",$D$12)</f>
        <v/>
      </c>
      <c r="E52" s="25" t="str">
        <f>IF($E$12=0,"",$E$12)</f>
        <v/>
      </c>
      <c r="F52" s="25" t="str">
        <f>IF($F$12=0,"",$F$12)</f>
        <v/>
      </c>
      <c r="G52" s="25" t="str">
        <f>IF($G$12=0,"",$G$12)</f>
        <v/>
      </c>
      <c r="H52" s="25" t="str">
        <f>IF($H$12=0,"",$H$12)</f>
        <v/>
      </c>
    </row>
    <row r="53" spans="1:8" hidden="1" x14ac:dyDescent="0.2">
      <c r="B53" s="101" t="str">
        <f>""</f>
        <v/>
      </c>
      <c r="C53" s="101" t="str">
        <f>""</f>
        <v/>
      </c>
      <c r="D53" s="101" t="str">
        <f>""</f>
        <v/>
      </c>
      <c r="E53" s="101" t="str">
        <f>""</f>
        <v/>
      </c>
      <c r="F53" s="101" t="str">
        <f>""</f>
        <v/>
      </c>
      <c r="G53" s="101" t="str">
        <f>""</f>
        <v/>
      </c>
      <c r="H53" s="101" t="str">
        <f>""</f>
        <v/>
      </c>
    </row>
    <row r="54" spans="1:8" hidden="1" x14ac:dyDescent="0.2">
      <c r="A54" s="2" t="s">
        <v>27</v>
      </c>
      <c r="B54" s="25" t="str">
        <f>IF($B$2=0,"",$B$2)</f>
        <v/>
      </c>
      <c r="C54" s="25" t="str">
        <f>IF($C$2=0,"",$C$2)</f>
        <v/>
      </c>
      <c r="D54" s="25" t="str">
        <f>IF($D$2=0,"",$D$2)</f>
        <v/>
      </c>
      <c r="E54" s="25" t="str">
        <f>IF($E$2=0,"",$E$2)</f>
        <v/>
      </c>
      <c r="F54" s="25" t="str">
        <f>IF($F$2=0,"",$F$2)</f>
        <v/>
      </c>
      <c r="G54" s="25" t="str">
        <f>IF($G$2=0,"",$G$2)</f>
        <v/>
      </c>
      <c r="H54" s="25" t="str">
        <f>IF($H$2=0,"",$H$2)</f>
        <v/>
      </c>
    </row>
    <row r="55" spans="1:8" hidden="1" x14ac:dyDescent="0.2">
      <c r="B55" s="101" t="str">
        <f>""</f>
        <v/>
      </c>
      <c r="C55" s="101" t="str">
        <f>""</f>
        <v/>
      </c>
      <c r="D55" s="101" t="str">
        <f>""</f>
        <v/>
      </c>
      <c r="E55" s="101" t="str">
        <f>""</f>
        <v/>
      </c>
      <c r="F55" s="101" t="str">
        <f>""</f>
        <v/>
      </c>
      <c r="G55" s="101" t="str">
        <f>""</f>
        <v/>
      </c>
      <c r="H55" s="101" t="str">
        <f>""</f>
        <v/>
      </c>
    </row>
    <row r="56" spans="1:8" hidden="1" x14ac:dyDescent="0.2">
      <c r="A56" s="2" t="s">
        <v>28</v>
      </c>
      <c r="B56" s="25" t="str">
        <f>IF($B$3=0,"",$B$3)</f>
        <v/>
      </c>
      <c r="C56" s="25" t="str">
        <f>IF($C$3=0,"",$C$3)</f>
        <v/>
      </c>
      <c r="D56" s="25" t="str">
        <f>IF($D$3=0,"",$D$3)</f>
        <v/>
      </c>
      <c r="E56" s="25" t="str">
        <f>IF($E$3=0,"",$E$3)</f>
        <v/>
      </c>
      <c r="F56" s="25" t="str">
        <f>IF($F$3=0,"",$F$3)</f>
        <v/>
      </c>
      <c r="G56" s="25" t="str">
        <f>IF($G$3=0,"",$G$3)</f>
        <v/>
      </c>
      <c r="H56" s="25" t="str">
        <f>IF($H$3=0,"",$H$3)</f>
        <v/>
      </c>
    </row>
    <row r="57" spans="1:8" hidden="1" x14ac:dyDescent="0.2">
      <c r="B57" s="101" t="str">
        <f>""</f>
        <v/>
      </c>
      <c r="C57" s="101" t="str">
        <f>""</f>
        <v/>
      </c>
      <c r="D57" s="101" t="str">
        <f>""</f>
        <v/>
      </c>
      <c r="E57" s="101" t="str">
        <f>""</f>
        <v/>
      </c>
      <c r="F57" s="101" t="str">
        <f>""</f>
        <v/>
      </c>
      <c r="G57" s="101" t="str">
        <f>""</f>
        <v/>
      </c>
      <c r="H57" s="101" t="str">
        <f>""</f>
        <v/>
      </c>
    </row>
    <row r="58" spans="1:8" hidden="1" x14ac:dyDescent="0.2">
      <c r="A58" s="2" t="s">
        <v>29</v>
      </c>
      <c r="B58" s="25" t="str">
        <f>IF($B$4=0,"",$B$4)</f>
        <v/>
      </c>
      <c r="C58" s="25" t="str">
        <f>IF($C$4=0,"",$C$4)</f>
        <v/>
      </c>
      <c r="D58" s="25" t="str">
        <f>IF($D$4=0,"",$D$4)</f>
        <v/>
      </c>
      <c r="E58" s="25" t="str">
        <f>IF($E$4=0,"",$E$4)</f>
        <v/>
      </c>
      <c r="F58" s="25" t="str">
        <f>IF($F$4=0,"",$F$4)</f>
        <v/>
      </c>
      <c r="G58" s="25" t="str">
        <f>IF($G$4=0,"",$G$4)</f>
        <v/>
      </c>
      <c r="H58" s="25" t="str">
        <f>IF($H$4=0,"",$H$4)</f>
        <v/>
      </c>
    </row>
    <row r="59" spans="1:8" hidden="1" x14ac:dyDescent="0.2">
      <c r="B59" s="101" t="str">
        <f>""</f>
        <v/>
      </c>
      <c r="C59" s="101" t="str">
        <f>""</f>
        <v/>
      </c>
      <c r="D59" s="101" t="str">
        <f>""</f>
        <v/>
      </c>
      <c r="E59" s="101" t="str">
        <f>""</f>
        <v/>
      </c>
      <c r="F59" s="101" t="str">
        <f>""</f>
        <v/>
      </c>
      <c r="G59" s="101" t="str">
        <f>""</f>
        <v/>
      </c>
      <c r="H59" s="101" t="str">
        <f>""</f>
        <v/>
      </c>
    </row>
    <row r="60" spans="1:8" hidden="1" x14ac:dyDescent="0.2">
      <c r="A60" s="2" t="s">
        <v>30</v>
      </c>
      <c r="B60" s="25" t="str">
        <f>IF($B$5=0,"",$B$5)</f>
        <v/>
      </c>
      <c r="C60" s="25" t="str">
        <f>IF($C$5=0,"",$C$5)</f>
        <v/>
      </c>
      <c r="D60" s="25" t="str">
        <f>IF($D$5=0,"",$D$5)</f>
        <v/>
      </c>
      <c r="E60" s="25" t="str">
        <f>IF($E$5=0,"",$E$5)</f>
        <v/>
      </c>
      <c r="F60" s="25" t="str">
        <f>IF($F$5=0,"",$F$5)</f>
        <v/>
      </c>
      <c r="G60" s="25" t="str">
        <f>IF($G$5=0,"",$G$5)</f>
        <v/>
      </c>
      <c r="H60" s="25" t="str">
        <f>IF($H$5=0,"",$H$5)</f>
        <v/>
      </c>
    </row>
    <row r="61" spans="1:8" hidden="1" x14ac:dyDescent="0.2">
      <c r="B61" s="101" t="str">
        <f>""</f>
        <v/>
      </c>
      <c r="C61" s="101" t="str">
        <f>""</f>
        <v/>
      </c>
      <c r="D61" s="101" t="str">
        <f>""</f>
        <v/>
      </c>
      <c r="E61" s="101" t="str">
        <f>""</f>
        <v/>
      </c>
      <c r="F61" s="101" t="str">
        <f>""</f>
        <v/>
      </c>
      <c r="G61" s="101" t="str">
        <f>""</f>
        <v/>
      </c>
      <c r="H61" s="101" t="str">
        <f>""</f>
        <v/>
      </c>
    </row>
    <row r="62" spans="1:8" hidden="1" x14ac:dyDescent="0.2">
      <c r="A62" s="2" t="s">
        <v>31</v>
      </c>
      <c r="B62" s="25" t="str">
        <f>IF($B$6=0,"",$B$6)</f>
        <v/>
      </c>
      <c r="C62" s="25" t="str">
        <f>IF($C$6=0,"",$C$6)</f>
        <v/>
      </c>
      <c r="D62" s="25" t="str">
        <f>IF($D$6=0,"",$D$6)</f>
        <v/>
      </c>
      <c r="E62" s="25" t="str">
        <f>IF($E$6=0,"",$E$6)</f>
        <v/>
      </c>
      <c r="F62" s="25" t="str">
        <f>IF($F$6=0,"",$F$6)</f>
        <v/>
      </c>
      <c r="G62" s="25" t="str">
        <f>IF($G$6=0,"",$G$6)</f>
        <v/>
      </c>
      <c r="H62" s="25" t="str">
        <f>IF($H$6=0,"",$H$6)</f>
        <v/>
      </c>
    </row>
    <row r="63" spans="1:8" hidden="1" x14ac:dyDescent="0.2">
      <c r="B63" s="101" t="str">
        <f>""</f>
        <v/>
      </c>
      <c r="C63" s="101" t="str">
        <f>""</f>
        <v/>
      </c>
      <c r="D63" s="101" t="str">
        <f>""</f>
        <v/>
      </c>
      <c r="E63" s="101" t="str">
        <f>""</f>
        <v/>
      </c>
      <c r="F63" s="101" t="str">
        <f>""</f>
        <v/>
      </c>
      <c r="G63" s="101" t="str">
        <f>""</f>
        <v/>
      </c>
      <c r="H63" s="101" t="str">
        <f>""</f>
        <v/>
      </c>
    </row>
    <row r="64" spans="1:8" hidden="1" x14ac:dyDescent="0.2">
      <c r="A64" s="2" t="s">
        <v>32</v>
      </c>
      <c r="B64" s="25" t="str">
        <f>IF($B$8=0,"",$B$8)</f>
        <v/>
      </c>
      <c r="C64" s="25" t="str">
        <f>IF($C$8=0,"",$C$8)</f>
        <v/>
      </c>
      <c r="D64" s="25" t="str">
        <f>IF($D$8=0,"",$D$8)</f>
        <v/>
      </c>
      <c r="E64" s="25" t="str">
        <f>IF($E$8=0,"",$E$8)</f>
        <v/>
      </c>
      <c r="F64" s="25" t="str">
        <f>IF($F$8=0,"",$F$8)</f>
        <v/>
      </c>
      <c r="G64" s="25" t="str">
        <f>IF($G$8=0,"",$G$8)</f>
        <v/>
      </c>
      <c r="H64" s="25" t="str">
        <f>IF($H$8=0,"",$H$8)</f>
        <v/>
      </c>
    </row>
    <row r="65" spans="1:8" hidden="1" x14ac:dyDescent="0.2">
      <c r="B65" s="101" t="str">
        <f>""</f>
        <v/>
      </c>
      <c r="C65" s="101" t="str">
        <f>""</f>
        <v/>
      </c>
      <c r="D65" s="101" t="str">
        <f>""</f>
        <v/>
      </c>
      <c r="E65" s="101" t="str">
        <f>""</f>
        <v/>
      </c>
      <c r="F65" s="101" t="str">
        <f>""</f>
        <v/>
      </c>
      <c r="G65" s="101" t="str">
        <f>""</f>
        <v/>
      </c>
      <c r="H65" s="101" t="str">
        <f>""</f>
        <v/>
      </c>
    </row>
    <row r="66" spans="1:8" hidden="1" x14ac:dyDescent="0.2">
      <c r="A66" s="2" t="s">
        <v>33</v>
      </c>
      <c r="B66" s="25" t="str">
        <f>IF($B$9=0,"",$B$9)</f>
        <v/>
      </c>
      <c r="C66" s="25" t="str">
        <f>IF($C$9=0,"",$C$9)</f>
        <v/>
      </c>
      <c r="D66" s="25" t="str">
        <f>IF($D$9=0,"",$D$9)</f>
        <v/>
      </c>
      <c r="E66" s="25" t="str">
        <f>IF($E$9=0,"",$E$9)</f>
        <v/>
      </c>
      <c r="F66" s="25" t="str">
        <f>IF($F$9=0,"",$F$9)</f>
        <v/>
      </c>
      <c r="G66" s="25" t="str">
        <f>IF($G$9=0,"",$G$9)</f>
        <v/>
      </c>
      <c r="H66" s="25" t="str">
        <f>IF($H$9=0,"",$H$9)</f>
        <v/>
      </c>
    </row>
    <row r="67" spans="1:8" hidden="1" x14ac:dyDescent="0.2">
      <c r="B67" s="101" t="str">
        <f>""</f>
        <v/>
      </c>
      <c r="C67" s="101" t="str">
        <f>""</f>
        <v/>
      </c>
      <c r="D67" s="101" t="str">
        <f>""</f>
        <v/>
      </c>
      <c r="E67" s="101" t="str">
        <f>""</f>
        <v/>
      </c>
      <c r="F67" s="101" t="str">
        <f>""</f>
        <v/>
      </c>
      <c r="G67" s="101" t="str">
        <f>""</f>
        <v/>
      </c>
      <c r="H67" s="101" t="str">
        <f>""</f>
        <v/>
      </c>
    </row>
    <row r="68" spans="1:8" hidden="1" x14ac:dyDescent="0.2">
      <c r="A68" s="2" t="s">
        <v>34</v>
      </c>
      <c r="B68" s="25" t="str">
        <f>IF($B$10=0,"",$B$10)</f>
        <v/>
      </c>
      <c r="C68" s="25" t="str">
        <f>IF($C$10=0,"",$C$10)</f>
        <v/>
      </c>
      <c r="D68" s="25" t="str">
        <f>IF($D$10=0,"",$D$10)</f>
        <v/>
      </c>
      <c r="E68" s="25" t="str">
        <f>IF($E$10=0,"",$E$10)</f>
        <v/>
      </c>
      <c r="F68" s="25" t="str">
        <f>IF($F$10=0,"",$F$10)</f>
        <v/>
      </c>
      <c r="G68" s="25" t="str">
        <f>IF($G$10=0,"",$G$10)</f>
        <v/>
      </c>
      <c r="H68" s="25" t="str">
        <f>IF($H$10=0,"",$H$10)</f>
        <v/>
      </c>
    </row>
    <row r="69" spans="1:8" hidden="1" x14ac:dyDescent="0.2">
      <c r="B69" s="101" t="str">
        <f>""</f>
        <v/>
      </c>
      <c r="C69" s="101" t="str">
        <f>""</f>
        <v/>
      </c>
      <c r="D69" s="101" t="str">
        <f>""</f>
        <v/>
      </c>
      <c r="E69" s="101" t="str">
        <f>""</f>
        <v/>
      </c>
      <c r="F69" s="101" t="str">
        <f>""</f>
        <v/>
      </c>
      <c r="G69" s="101" t="str">
        <f>""</f>
        <v/>
      </c>
      <c r="H69" s="101" t="str">
        <f>""</f>
        <v/>
      </c>
    </row>
    <row r="70" spans="1:8" hidden="1" x14ac:dyDescent="0.2">
      <c r="A70" s="2" t="s">
        <v>35</v>
      </c>
      <c r="B70" s="25" t="str">
        <f>IF($B$11=0,"",$B$11)</f>
        <v/>
      </c>
      <c r="C70" s="25" t="str">
        <f>IF($C$11=0,"",$C$11)</f>
        <v/>
      </c>
      <c r="D70" s="25" t="str">
        <f>IF($D$11=0,"",$D$11)</f>
        <v/>
      </c>
      <c r="E70" s="25" t="str">
        <f>IF($E$11=0,"",$E$11)</f>
        <v/>
      </c>
      <c r="F70" s="25" t="str">
        <f>IF($F$11=0,"",$F$11)</f>
        <v/>
      </c>
      <c r="G70" s="25" t="str">
        <f>IF($G$11=0,"",$G$11)</f>
        <v/>
      </c>
      <c r="H70" s="25" t="str">
        <f>IF($H$11=0,"",$H$11)</f>
        <v/>
      </c>
    </row>
    <row r="71" spans="1:8" hidden="1" x14ac:dyDescent="0.2">
      <c r="B71" s="101" t="str">
        <f>""</f>
        <v/>
      </c>
      <c r="C71" s="101" t="str">
        <f>""</f>
        <v/>
      </c>
      <c r="D71" s="101" t="str">
        <f>""</f>
        <v/>
      </c>
      <c r="E71" s="101" t="str">
        <f>""</f>
        <v/>
      </c>
      <c r="F71" s="101" t="str">
        <f>""</f>
        <v/>
      </c>
      <c r="G71" s="101" t="str">
        <f>""</f>
        <v/>
      </c>
      <c r="H71" s="101" t="str">
        <f>""</f>
        <v/>
      </c>
    </row>
    <row r="72" spans="1:8" hidden="1" x14ac:dyDescent="0.2">
      <c r="A72" s="2" t="s">
        <v>36</v>
      </c>
      <c r="B72" s="25" t="str">
        <f>IF($B$12=0,"",$B$12)</f>
        <v/>
      </c>
      <c r="C72" s="25" t="str">
        <f>IF($C$12=0,"",$C$12)</f>
        <v/>
      </c>
      <c r="D72" s="25" t="str">
        <f>IF($D$12=0,"",$D$12)</f>
        <v/>
      </c>
      <c r="E72" s="25" t="str">
        <f>IF($E$12=0,"",$E$12)</f>
        <v/>
      </c>
      <c r="F72" s="25" t="str">
        <f>IF($F$12=0,"",$F$12)</f>
        <v/>
      </c>
      <c r="G72" s="25" t="str">
        <f>IF($G$12=0,"",$G$12)</f>
        <v/>
      </c>
      <c r="H72" s="25" t="str">
        <f>IF($H$12=0,"",$H$12)</f>
        <v/>
      </c>
    </row>
    <row r="73" spans="1:8" hidden="1" x14ac:dyDescent="0.2">
      <c r="B73" s="101" t="str">
        <f>""</f>
        <v/>
      </c>
      <c r="C73" s="101" t="str">
        <f>""</f>
        <v/>
      </c>
      <c r="D73" s="101" t="str">
        <f>""</f>
        <v/>
      </c>
      <c r="E73" s="101" t="str">
        <f>""</f>
        <v/>
      </c>
      <c r="F73" s="101" t="str">
        <f>""</f>
        <v/>
      </c>
      <c r="G73" s="101" t="str">
        <f>""</f>
        <v/>
      </c>
      <c r="H73" s="101" t="str">
        <f>""</f>
        <v/>
      </c>
    </row>
    <row r="74" spans="1:8" hidden="1" x14ac:dyDescent="0.2">
      <c r="A74" s="2" t="s">
        <v>37</v>
      </c>
      <c r="B74" s="25" t="str">
        <f>IF($B$2=0,"",$B$2)</f>
        <v/>
      </c>
      <c r="C74" s="25" t="str">
        <f>IF($C$2=0,"",$C$2)</f>
        <v/>
      </c>
      <c r="D74" s="25" t="str">
        <f>IF($D$2=0,"",$D$2)</f>
        <v/>
      </c>
      <c r="E74" s="25" t="str">
        <f>IF($E$2=0,"",$E$2)</f>
        <v/>
      </c>
      <c r="F74" s="25" t="str">
        <f>IF($F$2=0,"",$F$2)</f>
        <v/>
      </c>
      <c r="G74" s="25" t="str">
        <f>IF($G$2=0,"",$G$2)</f>
        <v/>
      </c>
      <c r="H74" s="25" t="str">
        <f>IF($H$2=0,"",$H$2)</f>
        <v/>
      </c>
    </row>
    <row r="75" spans="1:8" hidden="1" x14ac:dyDescent="0.2">
      <c r="B75" s="101" t="str">
        <f>""</f>
        <v/>
      </c>
      <c r="C75" s="101" t="str">
        <f>""</f>
        <v/>
      </c>
      <c r="D75" s="101" t="str">
        <f>""</f>
        <v/>
      </c>
      <c r="E75" s="101" t="str">
        <f>""</f>
        <v/>
      </c>
      <c r="F75" s="101" t="str">
        <f>""</f>
        <v/>
      </c>
      <c r="G75" s="101" t="str">
        <f>""</f>
        <v/>
      </c>
      <c r="H75" s="101" t="str">
        <f>""</f>
        <v/>
      </c>
    </row>
    <row r="76" spans="1:8" hidden="1" x14ac:dyDescent="0.2">
      <c r="A76" s="2" t="s">
        <v>38</v>
      </c>
      <c r="B76" s="25" t="str">
        <f>IF($B$3=0,"",$B$3)</f>
        <v/>
      </c>
      <c r="C76" s="25" t="str">
        <f>IF($C$3=0,"",$C$3)</f>
        <v/>
      </c>
      <c r="D76" s="25" t="str">
        <f>IF($D$3=0,"",$D$3)</f>
        <v/>
      </c>
      <c r="E76" s="25" t="str">
        <f>IF($E$3=0,"",$E$3)</f>
        <v/>
      </c>
      <c r="F76" s="25" t="str">
        <f>IF($F$3=0,"",$F$3)</f>
        <v/>
      </c>
      <c r="G76" s="25" t="str">
        <f>IF($G$3=0,"",$G$3)</f>
        <v/>
      </c>
      <c r="H76" s="25" t="str">
        <f>IF($H$3=0,"",$H$3)</f>
        <v/>
      </c>
    </row>
    <row r="77" spans="1:8" hidden="1" x14ac:dyDescent="0.2">
      <c r="B77" s="101" t="str">
        <f>""</f>
        <v/>
      </c>
      <c r="C77" s="101" t="str">
        <f>""</f>
        <v/>
      </c>
      <c r="D77" s="101" t="str">
        <f>""</f>
        <v/>
      </c>
      <c r="E77" s="101" t="str">
        <f>""</f>
        <v/>
      </c>
      <c r="F77" s="101" t="str">
        <f>""</f>
        <v/>
      </c>
      <c r="G77" s="101" t="str">
        <f>""</f>
        <v/>
      </c>
      <c r="H77" s="101" t="str">
        <f>""</f>
        <v/>
      </c>
    </row>
    <row r="78" spans="1:8" hidden="1" x14ac:dyDescent="0.2">
      <c r="A78" s="2" t="s">
        <v>39</v>
      </c>
      <c r="B78" s="25" t="str">
        <f>IF($B$4=0,"",$B$4)</f>
        <v/>
      </c>
      <c r="C78" s="25" t="str">
        <f>IF($C$4=0,"",$C$4)</f>
        <v/>
      </c>
      <c r="D78" s="25" t="str">
        <f>IF($D$4=0,"",$D$4)</f>
        <v/>
      </c>
      <c r="E78" s="25" t="str">
        <f>IF($E$4=0,"",$E$4)</f>
        <v/>
      </c>
      <c r="F78" s="25" t="str">
        <f>IF($F$4=0,"",$F$4)</f>
        <v/>
      </c>
      <c r="G78" s="25" t="str">
        <f>IF($G$4=0,"",$G$4)</f>
        <v/>
      </c>
      <c r="H78" s="25" t="str">
        <f>IF($H$4=0,"",$H$4)</f>
        <v/>
      </c>
    </row>
    <row r="79" spans="1:8" hidden="1" x14ac:dyDescent="0.2">
      <c r="B79" s="101" t="str">
        <f>""</f>
        <v/>
      </c>
      <c r="C79" s="101" t="str">
        <f>""</f>
        <v/>
      </c>
      <c r="D79" s="101" t="str">
        <f>""</f>
        <v/>
      </c>
      <c r="E79" s="101" t="str">
        <f>""</f>
        <v/>
      </c>
      <c r="F79" s="101" t="str">
        <f>""</f>
        <v/>
      </c>
      <c r="G79" s="101" t="str">
        <f>""</f>
        <v/>
      </c>
      <c r="H79" s="101" t="str">
        <f>""</f>
        <v/>
      </c>
    </row>
    <row r="80" spans="1:8" hidden="1" x14ac:dyDescent="0.2">
      <c r="A80" s="2" t="s">
        <v>40</v>
      </c>
      <c r="B80" s="25" t="str">
        <f>IF($B$5=0,"",$B$5)</f>
        <v/>
      </c>
      <c r="C80" s="25" t="str">
        <f>IF($C$5=0,"",$C$5)</f>
        <v/>
      </c>
      <c r="D80" s="25" t="str">
        <f>IF($D$5=0,"",$D$5)</f>
        <v/>
      </c>
      <c r="E80" s="25" t="str">
        <f>IF($E$5=0,"",$E$5)</f>
        <v/>
      </c>
      <c r="F80" s="25" t="str">
        <f>IF($F$5=0,"",$F$5)</f>
        <v/>
      </c>
      <c r="G80" s="25" t="str">
        <f>IF($G$5=0,"",$G$5)</f>
        <v/>
      </c>
      <c r="H80" s="25" t="str">
        <f>IF($H$5=0,"",$H$5)</f>
        <v/>
      </c>
    </row>
    <row r="81" spans="1:8" hidden="1" x14ac:dyDescent="0.2">
      <c r="B81" s="101" t="str">
        <f>""</f>
        <v/>
      </c>
      <c r="C81" s="101" t="str">
        <f>""</f>
        <v/>
      </c>
      <c r="D81" s="101" t="str">
        <f>""</f>
        <v/>
      </c>
      <c r="E81" s="101" t="str">
        <f>""</f>
        <v/>
      </c>
      <c r="F81" s="101" t="str">
        <f>""</f>
        <v/>
      </c>
      <c r="G81" s="101" t="str">
        <f>""</f>
        <v/>
      </c>
      <c r="H81" s="101" t="str">
        <f>""</f>
        <v/>
      </c>
    </row>
    <row r="82" spans="1:8" hidden="1" x14ac:dyDescent="0.2">
      <c r="A82" s="2" t="s">
        <v>41</v>
      </c>
      <c r="B82" s="25" t="str">
        <f>IF($B$6=0,"",$B$6)</f>
        <v/>
      </c>
      <c r="C82" s="25" t="str">
        <f>IF($C$6=0,"",$C$6)</f>
        <v/>
      </c>
      <c r="D82" s="25" t="str">
        <f>IF($D$6=0,"",$D$6)</f>
        <v/>
      </c>
      <c r="E82" s="25" t="str">
        <f>IF($E$6=0,"",$E$6)</f>
        <v/>
      </c>
      <c r="F82" s="25" t="str">
        <f>IF($F$6=0,"",$F$6)</f>
        <v/>
      </c>
      <c r="G82" s="25" t="str">
        <f>IF($G$6=0,"",$G$6)</f>
        <v/>
      </c>
      <c r="H82" s="25" t="str">
        <f>IF($H$6=0,"",$H$6)</f>
        <v/>
      </c>
    </row>
    <row r="83" spans="1:8" hidden="1" x14ac:dyDescent="0.2">
      <c r="B83" s="101" t="str">
        <f>""</f>
        <v/>
      </c>
      <c r="C83" s="101" t="str">
        <f>""</f>
        <v/>
      </c>
      <c r="D83" s="101" t="str">
        <f>""</f>
        <v/>
      </c>
      <c r="E83" s="101" t="str">
        <f>""</f>
        <v/>
      </c>
      <c r="F83" s="101" t="str">
        <f>""</f>
        <v/>
      </c>
      <c r="G83" s="101" t="str">
        <f>""</f>
        <v/>
      </c>
      <c r="H83" s="101" t="str">
        <f>""</f>
        <v/>
      </c>
    </row>
    <row r="84" spans="1:8" hidden="1" x14ac:dyDescent="0.2"/>
    <row r="85" spans="1:8" hidden="1" x14ac:dyDescent="0.2"/>
    <row r="86" spans="1:8" hidden="1" x14ac:dyDescent="0.2"/>
    <row r="87" spans="1:8" hidden="1" x14ac:dyDescent="0.2"/>
    <row r="88" spans="1:8" hidden="1" x14ac:dyDescent="0.2"/>
    <row r="89" spans="1:8" hidden="1" x14ac:dyDescent="0.2"/>
    <row r="90" spans="1:8" hidden="1" x14ac:dyDescent="0.2"/>
    <row r="91" spans="1:8" hidden="1" x14ac:dyDescent="0.2"/>
    <row r="92" spans="1:8" hidden="1" x14ac:dyDescent="0.2"/>
    <row r="93" spans="1:8" hidden="1" x14ac:dyDescent="0.2"/>
    <row r="94" spans="1:8" hidden="1" x14ac:dyDescent="0.2"/>
    <row r="95" spans="1:8" hidden="1" x14ac:dyDescent="0.2"/>
    <row r="96" spans="1:8"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sheetData>
  <sheetProtection password="8288" sheet="1" objects="1" scenarios="1" selectLockedCells="1" selectUnlockedCells="1"/>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14"/>
  <sheetViews>
    <sheetView topLeftCell="L1" workbookViewId="0">
      <selection activeCell="L16" sqref="A16:IV114"/>
    </sheetView>
  </sheetViews>
  <sheetFormatPr defaultRowHeight="12.75" x14ac:dyDescent="0.2"/>
  <cols>
    <col min="1" max="11" width="0" hidden="1" customWidth="1"/>
  </cols>
  <sheetData>
    <row r="9" ht="122.25" customHeight="1" x14ac:dyDescent="0.2"/>
    <row r="12" ht="93.75" customHeight="1" x14ac:dyDescent="0.2"/>
    <row r="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sheetData>
  <sheetProtection password="B128" sheet="1" objects="1" scenarios="1" selectLockedCells="1" selectUn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G44"/>
  <sheetViews>
    <sheetView topLeftCell="BX1" zoomScaleNormal="100" workbookViewId="0">
      <selection activeCell="CD16" sqref="CD16"/>
    </sheetView>
  </sheetViews>
  <sheetFormatPr defaultRowHeight="12.75" x14ac:dyDescent="0.2"/>
  <cols>
    <col min="1" max="1" width="27.7109375" style="2" hidden="1" customWidth="1"/>
    <col min="2" max="2" width="10.5703125" style="5" hidden="1" customWidth="1"/>
    <col min="3" max="6" width="9.140625" style="5" hidden="1" customWidth="1"/>
    <col min="7" max="8" width="9.140625" style="2" hidden="1" customWidth="1"/>
    <col min="9" max="9" width="31.140625" style="2" hidden="1" customWidth="1"/>
    <col min="10" max="10" width="9.28515625" style="18" hidden="1" customWidth="1"/>
    <col min="11" max="13" width="9.140625" style="5" hidden="1" customWidth="1"/>
    <col min="14" max="14" width="21.42578125" style="5" hidden="1" customWidth="1"/>
    <col min="15" max="17" width="9.140625" style="5" hidden="1" customWidth="1"/>
    <col min="18" max="18" width="21.42578125" style="5" hidden="1" customWidth="1"/>
    <col min="19" max="21" width="9.140625" style="5" hidden="1" customWidth="1"/>
    <col min="22" max="22" width="21.42578125" style="5" hidden="1" customWidth="1"/>
    <col min="23" max="25" width="9.140625" style="5" hidden="1" customWidth="1"/>
    <col min="26" max="26" width="21.42578125" style="5" hidden="1" customWidth="1"/>
    <col min="27" max="29" width="9.140625" style="5" hidden="1" customWidth="1"/>
    <col min="30" max="30" width="21.42578125" style="5" hidden="1" customWidth="1"/>
    <col min="31" max="33" width="9.140625" style="5" hidden="1" customWidth="1"/>
    <col min="34" max="34" width="21.42578125" style="5" hidden="1" customWidth="1"/>
    <col min="35" max="37" width="9.140625" style="5" hidden="1" customWidth="1"/>
    <col min="38" max="38" width="21.42578125" style="23" hidden="1" customWidth="1"/>
    <col min="39" max="41" width="9.140625" style="173" hidden="1" customWidth="1"/>
    <col min="42" max="42" width="21.42578125" style="173" hidden="1" customWidth="1"/>
    <col min="43" max="44" width="9.140625" style="173" hidden="1" customWidth="1"/>
    <col min="45" max="45" width="0.140625" style="173" hidden="1" customWidth="1"/>
    <col min="46" max="46" width="21.42578125" style="173" hidden="1" customWidth="1"/>
    <col min="47" max="49" width="9.140625" style="173" hidden="1" customWidth="1"/>
    <col min="50" max="50" width="21.42578125" style="173" hidden="1" customWidth="1"/>
    <col min="51" max="53" width="9.140625" style="173" hidden="1" customWidth="1"/>
    <col min="54" max="54" width="21.42578125" style="173" hidden="1" customWidth="1"/>
    <col min="55" max="57" width="9.140625" style="173" hidden="1" customWidth="1"/>
    <col min="58" max="58" width="21.42578125" style="173" hidden="1" customWidth="1"/>
    <col min="59" max="60" width="17.28515625" hidden="1" customWidth="1"/>
    <col min="61" max="65" width="17.28515625" style="15" hidden="1" customWidth="1"/>
    <col min="66" max="66" width="9.140625" hidden="1" customWidth="1"/>
    <col min="67" max="67" width="21.5703125" hidden="1" customWidth="1"/>
    <col min="68" max="71" width="17.28515625" hidden="1" customWidth="1"/>
    <col min="72" max="72" width="26.85546875" hidden="1" customWidth="1"/>
    <col min="73" max="73" width="10" style="1" hidden="1" customWidth="1"/>
    <col min="74" max="74" width="122" style="15" hidden="1" customWidth="1"/>
    <col min="75" max="75" width="8.140625" style="1" hidden="1" customWidth="1"/>
  </cols>
  <sheetData>
    <row r="1" spans="1:85" x14ac:dyDescent="0.2">
      <c r="A1" s="14"/>
      <c r="K1" s="345" t="s">
        <v>91</v>
      </c>
      <c r="L1" s="346"/>
      <c r="M1" s="347"/>
      <c r="N1" s="348"/>
      <c r="O1" s="350" t="s">
        <v>92</v>
      </c>
      <c r="P1" s="351"/>
      <c r="Q1" s="347"/>
      <c r="R1" s="348"/>
      <c r="S1" s="345" t="s">
        <v>93</v>
      </c>
      <c r="T1" s="346"/>
      <c r="U1" s="347"/>
      <c r="V1" s="348"/>
      <c r="W1" s="350" t="s">
        <v>94</v>
      </c>
      <c r="X1" s="351"/>
      <c r="Y1" s="347"/>
      <c r="Z1" s="348"/>
      <c r="AA1" s="345" t="s">
        <v>95</v>
      </c>
      <c r="AB1" s="346"/>
      <c r="AC1" s="347"/>
      <c r="AD1" s="348"/>
      <c r="AE1" s="350" t="s">
        <v>96</v>
      </c>
      <c r="AF1" s="351"/>
      <c r="AG1" s="347"/>
      <c r="AH1" s="348"/>
      <c r="AI1" s="345" t="s">
        <v>97</v>
      </c>
      <c r="AJ1" s="346"/>
      <c r="AK1" s="347"/>
      <c r="AL1" s="348"/>
      <c r="AM1" s="244"/>
      <c r="AN1" s="244"/>
      <c r="AO1" s="349"/>
      <c r="AP1" s="349"/>
      <c r="AQ1" s="244"/>
      <c r="AR1" s="244"/>
      <c r="AS1" s="349"/>
      <c r="AT1" s="349"/>
      <c r="AU1" s="244"/>
      <c r="AV1" s="244"/>
      <c r="AW1" s="349"/>
      <c r="AX1" s="349"/>
      <c r="AY1" s="244"/>
      <c r="AZ1" s="244"/>
      <c r="BA1" s="349"/>
      <c r="BB1" s="349"/>
      <c r="BC1" s="244"/>
      <c r="BD1" s="244"/>
      <c r="BE1" s="349"/>
      <c r="BF1" s="349"/>
      <c r="BI1" s="20" t="s">
        <v>108</v>
      </c>
      <c r="BJ1" s="21"/>
      <c r="BK1" s="85" t="s">
        <v>161</v>
      </c>
      <c r="BN1" t="s">
        <v>1</v>
      </c>
    </row>
    <row r="2" spans="1:85" x14ac:dyDescent="0.2">
      <c r="A2" s="3" t="s">
        <v>4</v>
      </c>
      <c r="B2" s="4">
        <v>1</v>
      </c>
      <c r="C2" s="4">
        <v>2</v>
      </c>
      <c r="D2" s="4">
        <v>3</v>
      </c>
      <c r="E2" s="4">
        <v>4</v>
      </c>
      <c r="F2" s="4">
        <v>5</v>
      </c>
      <c r="G2" s="4">
        <v>6</v>
      </c>
      <c r="H2" s="4" t="s">
        <v>80</v>
      </c>
      <c r="I2" s="4" t="s">
        <v>2</v>
      </c>
      <c r="J2" s="19"/>
      <c r="K2" s="13" t="s">
        <v>196</v>
      </c>
      <c r="L2" s="13"/>
      <c r="M2" s="11"/>
      <c r="N2" s="11"/>
      <c r="O2" s="13" t="s">
        <v>199</v>
      </c>
      <c r="P2" s="13"/>
      <c r="Q2" s="12"/>
      <c r="R2" s="12"/>
      <c r="S2" s="13">
        <v>12</v>
      </c>
      <c r="T2" s="13"/>
      <c r="U2" s="11"/>
      <c r="V2" s="11"/>
      <c r="W2" s="13">
        <v>13</v>
      </c>
      <c r="X2" s="13"/>
      <c r="Y2" s="12"/>
      <c r="Z2" s="12"/>
      <c r="AA2" s="13" t="s">
        <v>197</v>
      </c>
      <c r="AB2" s="13"/>
      <c r="AC2" s="11"/>
      <c r="AD2" s="11"/>
      <c r="AE2" s="13" t="s">
        <v>198</v>
      </c>
      <c r="AF2" s="13"/>
      <c r="AG2" s="12"/>
      <c r="AH2" s="12"/>
      <c r="AI2" s="13" t="s">
        <v>200</v>
      </c>
      <c r="AJ2" s="13"/>
      <c r="AK2" s="11"/>
      <c r="AL2" s="172"/>
      <c r="AM2" s="123"/>
      <c r="AN2" s="123"/>
      <c r="AO2" s="123"/>
      <c r="AP2" s="123"/>
      <c r="AQ2" s="123"/>
      <c r="AR2" s="123"/>
      <c r="AS2" s="123"/>
      <c r="AT2" s="123"/>
      <c r="AU2" s="123"/>
      <c r="AV2" s="123"/>
      <c r="AW2" s="123"/>
      <c r="AY2" s="123"/>
      <c r="AZ2" s="123"/>
      <c r="BA2" s="123"/>
      <c r="BC2" s="123"/>
      <c r="BD2" s="123"/>
      <c r="BE2" s="123"/>
      <c r="BI2" s="5">
        <v>1</v>
      </c>
      <c r="BJ2" s="23" t="s">
        <v>196</v>
      </c>
      <c r="BK2" s="5" t="s">
        <v>201</v>
      </c>
      <c r="BN2">
        <v>1</v>
      </c>
      <c r="BO2" t="s">
        <v>7</v>
      </c>
      <c r="BT2" t="s">
        <v>7</v>
      </c>
    </row>
    <row r="3" spans="1:85" x14ac:dyDescent="0.2">
      <c r="A3" s="2" t="s">
        <v>7</v>
      </c>
      <c r="B3" s="6" t="str">
        <f>IF(Year!B2&lt;&gt;"",Year!B2,"")</f>
        <v>8a1</v>
      </c>
      <c r="C3" s="6" t="str">
        <f>IF(Year!D2&lt;&gt;"",Year!D2,"")</f>
        <v>10a2</v>
      </c>
      <c r="D3" s="6">
        <f>IF(Year!F2&lt;&gt;"",Year!F2,"")</f>
        <v>12</v>
      </c>
      <c r="E3" s="6" t="str">
        <f>IF(Year!H2&lt;&gt;"",Year!H2,"")</f>
        <v>9b4</v>
      </c>
      <c r="F3" s="6" t="str">
        <f>IF(Year!J2&lt;&gt;"",Year!J2,"")</f>
        <v>11b3</v>
      </c>
      <c r="G3" s="6" t="str">
        <f>IF(Year!L2&lt;&gt;"",Year!L2,"")</f>
        <v/>
      </c>
      <c r="H3" s="6" t="s">
        <v>67</v>
      </c>
      <c r="K3" s="5">
        <f t="shared" ref="K3:K44" si="0">COUNTIF($B3:$G3,K$2)</f>
        <v>1</v>
      </c>
      <c r="L3" s="5">
        <f>IF(K3=2,1,0)</f>
        <v>0</v>
      </c>
      <c r="M3" s="5">
        <f>IF(K3=0,"",SUM(K$3:K3)-L3)</f>
        <v>1</v>
      </c>
      <c r="N3" s="5" t="s">
        <v>7</v>
      </c>
      <c r="O3" s="5">
        <f t="shared" ref="O3:O44" si="1">COUNTIF($B3:$G3,O$2)</f>
        <v>1</v>
      </c>
      <c r="P3" s="5">
        <f>IF(O3=2,1,0)</f>
        <v>0</v>
      </c>
      <c r="Q3" s="5">
        <f>IF(O3=0,"",SUM(O$3:O3)-P3)</f>
        <v>1</v>
      </c>
      <c r="R3" s="5" t="s">
        <v>7</v>
      </c>
      <c r="S3" s="5">
        <f t="shared" ref="S3:S44" si="2">COUNTIF($B3:$G3,S$2)</f>
        <v>1</v>
      </c>
      <c r="T3" s="5">
        <f>IF(S3=2,1,0)</f>
        <v>0</v>
      </c>
      <c r="U3" s="5">
        <f>IF(S3=0,"",SUM(S$3:S3)-T3)</f>
        <v>1</v>
      </c>
      <c r="V3" s="5" t="s">
        <v>7</v>
      </c>
      <c r="W3" s="5">
        <f t="shared" ref="W3:W44" si="3">COUNTIF($B3:$G3,W$2)</f>
        <v>0</v>
      </c>
      <c r="X3" s="5">
        <f>IF(W3=2,1,0)</f>
        <v>0</v>
      </c>
      <c r="Y3" s="5" t="str">
        <f>IF(W3=0,"",SUM(W$3:W3)-X3)</f>
        <v/>
      </c>
      <c r="Z3" s="5" t="s">
        <v>7</v>
      </c>
      <c r="AA3" s="5">
        <f t="shared" ref="AA3:AA44" si="4">COUNTIF($B3:$G3,AA$2)</f>
        <v>1</v>
      </c>
      <c r="AB3" s="5">
        <f>IF(AA3=2,1,0)</f>
        <v>0</v>
      </c>
      <c r="AC3" s="5">
        <f>IF(AA3=0,"",SUM(AA$3:AA3)-AB3)</f>
        <v>1</v>
      </c>
      <c r="AD3" s="5" t="s">
        <v>7</v>
      </c>
      <c r="AE3" s="5">
        <f t="shared" ref="AE3:AE44" si="5">COUNTIF($B3:$G3,AE$2)</f>
        <v>1</v>
      </c>
      <c r="AF3" s="5">
        <f>IF(AE3=2,1,0)</f>
        <v>0</v>
      </c>
      <c r="AG3" s="5">
        <f>IF(AE3=0,"",SUM(AE$3:AE3)-AF3)</f>
        <v>1</v>
      </c>
      <c r="AH3" s="5" t="s">
        <v>7</v>
      </c>
      <c r="AI3" s="5">
        <f t="shared" ref="AI3:AI44" si="6">COUNTIF($B3:$G3,AI$2)</f>
        <v>0</v>
      </c>
      <c r="AJ3" s="5">
        <f>IF(AI3=2,1,0)</f>
        <v>0</v>
      </c>
      <c r="AK3" s="5" t="str">
        <f>IF(AI3=0,"",SUM(AI$3:AI3)-AJ3)</f>
        <v/>
      </c>
      <c r="AL3" s="5" t="s">
        <v>7</v>
      </c>
      <c r="BI3" s="5">
        <v>2</v>
      </c>
      <c r="BJ3" s="23" t="s">
        <v>199</v>
      </c>
      <c r="BK3" s="5" t="s">
        <v>202</v>
      </c>
      <c r="BN3">
        <v>2</v>
      </c>
      <c r="BO3" t="s">
        <v>8</v>
      </c>
    </row>
    <row r="4" spans="1:85" ht="18" x14ac:dyDescent="0.25">
      <c r="A4" s="2" t="s">
        <v>8</v>
      </c>
      <c r="B4" s="6" t="str">
        <f>IF(Year!B3&lt;&gt;"",Year!B3,"")</f>
        <v/>
      </c>
      <c r="C4" s="6">
        <f>IF(Year!D3&lt;&gt;"",Year!D3,"")</f>
        <v>13</v>
      </c>
      <c r="D4" s="6" t="str">
        <f>IF(Year!F3&lt;&gt;"",Year!F3,"")</f>
        <v>7c2</v>
      </c>
      <c r="E4" s="6" t="str">
        <f>IF(Year!H3&lt;&gt;"",Year!H3,"")</f>
        <v>10a2</v>
      </c>
      <c r="F4" s="6" t="str">
        <f>IF(Year!J3&lt;&gt;"",Year!J3,"")</f>
        <v>8a1</v>
      </c>
      <c r="G4" s="6" t="str">
        <f>IF(Year!L3&lt;&gt;"",Year!L3,"")</f>
        <v/>
      </c>
      <c r="H4" s="6"/>
      <c r="K4" s="5">
        <f t="shared" si="0"/>
        <v>1</v>
      </c>
      <c r="L4" s="5">
        <f>IF(K4=2,1,0)</f>
        <v>0</v>
      </c>
      <c r="M4" s="5">
        <f>IF(K4=0,"",SUM(K$3:K4)-L4)</f>
        <v>2</v>
      </c>
      <c r="N4" s="5" t="s">
        <v>8</v>
      </c>
      <c r="O4" s="5">
        <f t="shared" si="1"/>
        <v>0</v>
      </c>
      <c r="P4" s="5">
        <f>IF(O4=2,1,0)</f>
        <v>0</v>
      </c>
      <c r="Q4" s="5" t="str">
        <f>IF(O4=0,"",SUM(O$3:O4)-P4)</f>
        <v/>
      </c>
      <c r="R4" s="5" t="s">
        <v>8</v>
      </c>
      <c r="S4" s="5">
        <f t="shared" si="2"/>
        <v>0</v>
      </c>
      <c r="T4" s="5">
        <f>IF(S4=2,1,0)</f>
        <v>0</v>
      </c>
      <c r="U4" s="5" t="str">
        <f>IF(S4=0,"",SUM(S$3:S4)-T4)</f>
        <v/>
      </c>
      <c r="V4" s="5" t="s">
        <v>8</v>
      </c>
      <c r="W4" s="5">
        <f t="shared" si="3"/>
        <v>1</v>
      </c>
      <c r="X4" s="5">
        <f>IF(W4=2,1,0)</f>
        <v>0</v>
      </c>
      <c r="Y4" s="5">
        <f>IF(W4=0,"",SUM(W$3:W4)-X4)</f>
        <v>1</v>
      </c>
      <c r="Z4" s="5" t="s">
        <v>8</v>
      </c>
      <c r="AA4" s="5">
        <f t="shared" si="4"/>
        <v>0</v>
      </c>
      <c r="AB4" s="5">
        <f>IF(AA4=2,1,0)</f>
        <v>0</v>
      </c>
      <c r="AC4" s="5" t="str">
        <f>IF(AA4=0,"",SUM(AA$3:AA4)-AB4)</f>
        <v/>
      </c>
      <c r="AD4" s="5" t="s">
        <v>8</v>
      </c>
      <c r="AE4" s="5">
        <f t="shared" si="5"/>
        <v>1</v>
      </c>
      <c r="AF4" s="5">
        <f>IF(AE4=2,1,0)</f>
        <v>0</v>
      </c>
      <c r="AG4" s="5">
        <f>IF(AE4=0,"",SUM(AE$3:AE4)-AF4)</f>
        <v>2</v>
      </c>
      <c r="AH4" s="5" t="s">
        <v>8</v>
      </c>
      <c r="AI4" s="5">
        <f t="shared" si="6"/>
        <v>1</v>
      </c>
      <c r="AJ4" s="5">
        <f>IF(AI4=2,1,0)</f>
        <v>0</v>
      </c>
      <c r="AK4" s="5">
        <f>IF(AI4=0,"",SUM(AI$3:AI4)-AJ4)</f>
        <v>1</v>
      </c>
      <c r="AL4" s="5" t="s">
        <v>8</v>
      </c>
      <c r="BI4" s="5">
        <v>3</v>
      </c>
      <c r="BJ4" s="23">
        <v>12</v>
      </c>
      <c r="BK4" s="5" t="s">
        <v>203</v>
      </c>
      <c r="BN4">
        <v>3</v>
      </c>
      <c r="BO4" t="s">
        <v>9</v>
      </c>
      <c r="BV4" s="17"/>
    </row>
    <row r="5" spans="1:85" ht="18" x14ac:dyDescent="0.25">
      <c r="A5" s="2" t="s">
        <v>9</v>
      </c>
      <c r="B5" s="6" t="str">
        <f>IF(Year!B4&lt;&gt;"",Year!B4,"")</f>
        <v>11b3</v>
      </c>
      <c r="C5" s="6" t="str">
        <f>IF(Year!D4&lt;&gt;"",Year!D4,"")</f>
        <v>9b4</v>
      </c>
      <c r="D5" s="6" t="str">
        <f>IF(Year!F4&lt;&gt;"",Year!F4,"")</f>
        <v/>
      </c>
      <c r="E5" s="6">
        <f>IF(Year!H4&lt;&gt;"",Year!H4,"")</f>
        <v>13</v>
      </c>
      <c r="F5" s="6" t="str">
        <f>IF(Year!J4&lt;&gt;"",Year!J4,"")</f>
        <v/>
      </c>
      <c r="G5" s="6" t="str">
        <f>IF(Year!L4&lt;&gt;"",Year!L4,"")</f>
        <v/>
      </c>
      <c r="H5" s="6"/>
      <c r="K5" s="5">
        <f t="shared" si="0"/>
        <v>0</v>
      </c>
      <c r="L5" s="5">
        <f>IF(K5=2,1,0)</f>
        <v>0</v>
      </c>
      <c r="M5" s="5" t="str">
        <f>IF(K5=0,"",SUM(K$3:K5)-L5)</f>
        <v/>
      </c>
      <c r="N5" s="5" t="s">
        <v>9</v>
      </c>
      <c r="O5" s="5">
        <f t="shared" si="1"/>
        <v>1</v>
      </c>
      <c r="P5" s="5">
        <f>IF(O5=2,1,0)</f>
        <v>0</v>
      </c>
      <c r="Q5" s="5">
        <f>IF(O5=0,"",SUM(O$3:O5)-P5)</f>
        <v>2</v>
      </c>
      <c r="R5" s="5" t="s">
        <v>9</v>
      </c>
      <c r="S5" s="5">
        <f t="shared" si="2"/>
        <v>0</v>
      </c>
      <c r="T5" s="5">
        <f>IF(S5=2,1,0)</f>
        <v>0</v>
      </c>
      <c r="U5" s="5" t="str">
        <f>IF(S5=0,"",SUM(S$3:S5)-T5)</f>
        <v/>
      </c>
      <c r="V5" s="5" t="s">
        <v>9</v>
      </c>
      <c r="W5" s="5">
        <f t="shared" si="3"/>
        <v>1</v>
      </c>
      <c r="X5" s="5">
        <f>IF(W5=2,1,0)</f>
        <v>0</v>
      </c>
      <c r="Y5" s="5">
        <f>IF(W5=0,"",SUM(W$3:W5)-X5)</f>
        <v>2</v>
      </c>
      <c r="Z5" s="5" t="s">
        <v>9</v>
      </c>
      <c r="AA5" s="5">
        <f t="shared" si="4"/>
        <v>1</v>
      </c>
      <c r="AB5" s="5">
        <f>IF(AA5=2,1,0)</f>
        <v>0</v>
      </c>
      <c r="AC5" s="5">
        <f>IF(AA5=0,"",SUM(AA$3:AA5)-AB5)</f>
        <v>2</v>
      </c>
      <c r="AD5" s="5" t="s">
        <v>9</v>
      </c>
      <c r="AE5" s="5">
        <f t="shared" si="5"/>
        <v>0</v>
      </c>
      <c r="AF5" s="5">
        <f>IF(AE5=2,1,0)</f>
        <v>0</v>
      </c>
      <c r="AG5" s="5" t="str">
        <f>IF(AE5=0,"",SUM(AE$3:AE5)-AF5)</f>
        <v/>
      </c>
      <c r="AH5" s="5" t="s">
        <v>9</v>
      </c>
      <c r="AI5" s="5">
        <f t="shared" si="6"/>
        <v>0</v>
      </c>
      <c r="AJ5" s="5">
        <f>IF(AI5=2,1,0)</f>
        <v>0</v>
      </c>
      <c r="AK5" s="5" t="str">
        <f>IF(AI5=0,"",SUM(AI$3:AI5)-AJ5)</f>
        <v/>
      </c>
      <c r="AL5" s="5" t="s">
        <v>9</v>
      </c>
      <c r="BI5" s="5">
        <v>4</v>
      </c>
      <c r="BJ5" s="23">
        <v>13</v>
      </c>
      <c r="BK5" s="5" t="s">
        <v>204</v>
      </c>
      <c r="BN5">
        <v>4</v>
      </c>
      <c r="BO5" t="s">
        <v>10</v>
      </c>
      <c r="BV5" s="16"/>
    </row>
    <row r="6" spans="1:85" ht="18" x14ac:dyDescent="0.25">
      <c r="A6" s="2" t="s">
        <v>10</v>
      </c>
      <c r="B6" s="6">
        <f>IF(Year!B5&lt;&gt;"",Year!B5,"")</f>
        <v>12</v>
      </c>
      <c r="C6" s="6" t="str">
        <f>IF(Year!D5&lt;&gt;"",Year!D5,"")</f>
        <v>10a2</v>
      </c>
      <c r="D6" s="6" t="str">
        <f>IF(Year!F5&lt;&gt;"",Year!F5,"")</f>
        <v>7c2</v>
      </c>
      <c r="E6" s="6" t="str">
        <f>IF(Year!H5&lt;&gt;"",Year!H5,"")</f>
        <v>11b3</v>
      </c>
      <c r="F6" s="6">
        <f>IF(Year!J5&lt;&gt;"",Year!J5,"")</f>
        <v>13</v>
      </c>
      <c r="G6" s="6" t="str">
        <f>IF(Year!L5&lt;&gt;"",Year!L5,"")</f>
        <v/>
      </c>
      <c r="H6" s="6"/>
      <c r="K6" s="5">
        <f t="shared" si="0"/>
        <v>0</v>
      </c>
      <c r="L6" s="5">
        <f>IF(K6=2,1,0)</f>
        <v>0</v>
      </c>
      <c r="M6" s="5" t="str">
        <f>IF(K6=0,"",SUM(K$3:K6)-L6)</f>
        <v/>
      </c>
      <c r="N6" s="5" t="s">
        <v>10</v>
      </c>
      <c r="O6" s="5">
        <f t="shared" si="1"/>
        <v>1</v>
      </c>
      <c r="P6" s="5">
        <f>IF(O6=2,1,0)</f>
        <v>0</v>
      </c>
      <c r="Q6" s="5">
        <f>IF(O6=0,"",SUM(O$3:O6)-P6)</f>
        <v>3</v>
      </c>
      <c r="R6" s="5" t="s">
        <v>10</v>
      </c>
      <c r="S6" s="5">
        <f t="shared" si="2"/>
        <v>1</v>
      </c>
      <c r="T6" s="5">
        <f>IF(S6=2,1,0)</f>
        <v>0</v>
      </c>
      <c r="U6" s="5">
        <f>IF(S6=0,"",SUM(S$3:S6)-T6)</f>
        <v>2</v>
      </c>
      <c r="V6" s="5" t="s">
        <v>10</v>
      </c>
      <c r="W6" s="5">
        <f t="shared" si="3"/>
        <v>1</v>
      </c>
      <c r="X6" s="5">
        <f>IF(W6=2,1,0)</f>
        <v>0</v>
      </c>
      <c r="Y6" s="5">
        <f>IF(W6=0,"",SUM(W$3:W6)-X6)</f>
        <v>3</v>
      </c>
      <c r="Z6" s="5" t="s">
        <v>10</v>
      </c>
      <c r="AA6" s="5">
        <f t="shared" si="4"/>
        <v>0</v>
      </c>
      <c r="AB6" s="5">
        <f>IF(AA6=2,1,0)</f>
        <v>0</v>
      </c>
      <c r="AC6" s="5" t="str">
        <f>IF(AA6=0,"",SUM(AA$3:AA6)-AB6)</f>
        <v/>
      </c>
      <c r="AD6" s="5" t="s">
        <v>10</v>
      </c>
      <c r="AE6" s="5">
        <f t="shared" si="5"/>
        <v>1</v>
      </c>
      <c r="AF6" s="5">
        <f>IF(AE6=2,1,0)</f>
        <v>0</v>
      </c>
      <c r="AG6" s="5">
        <f>IF(AE6=0,"",SUM(AE$3:AE6)-AF6)</f>
        <v>3</v>
      </c>
      <c r="AH6" s="5" t="s">
        <v>10</v>
      </c>
      <c r="AI6" s="5">
        <f t="shared" si="6"/>
        <v>1</v>
      </c>
      <c r="AJ6" s="5">
        <f>IF(AI6=2,1,0)</f>
        <v>0</v>
      </c>
      <c r="AK6" s="5">
        <f>IF(AI6=0,"",SUM(AI$3:AI6)-AJ6)</f>
        <v>2</v>
      </c>
      <c r="AL6" s="5" t="s">
        <v>10</v>
      </c>
      <c r="BI6" s="5">
        <v>5</v>
      </c>
      <c r="BJ6" s="5" t="s">
        <v>197</v>
      </c>
      <c r="BK6" s="5" t="s">
        <v>205</v>
      </c>
      <c r="BN6">
        <v>5</v>
      </c>
      <c r="BO6" t="s">
        <v>11</v>
      </c>
      <c r="BV6" s="17"/>
    </row>
    <row r="7" spans="1:85" ht="18" x14ac:dyDescent="0.25">
      <c r="A7" s="2" t="s">
        <v>11</v>
      </c>
      <c r="B7" s="6" t="str">
        <f>IF(Year!B6&lt;&gt;"",Year!B6,"")</f>
        <v>11b3</v>
      </c>
      <c r="C7" s="6">
        <f>IF(Year!D6&lt;&gt;"",Year!D6,"")</f>
        <v>12</v>
      </c>
      <c r="D7" s="6" t="str">
        <f>IF(Year!F6&lt;&gt;"",Year!F6,"")</f>
        <v>8a1</v>
      </c>
      <c r="E7" s="6" t="str">
        <f>IF(Year!H6&lt;&gt;"",Year!H6,"")</f>
        <v>9b4</v>
      </c>
      <c r="F7" s="6" t="str">
        <f>IF(Year!J6&lt;&gt;"",Year!J6,"")</f>
        <v/>
      </c>
      <c r="G7" s="6" t="str">
        <f>IF(Year!L6&lt;&gt;"",Year!L6,"")</f>
        <v/>
      </c>
      <c r="H7" s="6"/>
      <c r="K7" s="5">
        <f t="shared" si="0"/>
        <v>1</v>
      </c>
      <c r="L7" s="5">
        <f>IF(K7=2,1,0)</f>
        <v>0</v>
      </c>
      <c r="M7" s="5">
        <f>IF(K7=0,"",SUM(K$3:K7)-L7)</f>
        <v>3</v>
      </c>
      <c r="N7" s="5" t="s">
        <v>11</v>
      </c>
      <c r="O7" s="5">
        <f t="shared" si="1"/>
        <v>1</v>
      </c>
      <c r="P7" s="5">
        <f>IF(O7=2,1,0)</f>
        <v>0</v>
      </c>
      <c r="Q7" s="5">
        <f>IF(O7=0,"",SUM(O$3:O7)-P7)</f>
        <v>4</v>
      </c>
      <c r="R7" s="5" t="s">
        <v>11</v>
      </c>
      <c r="S7" s="5">
        <f t="shared" si="2"/>
        <v>1</v>
      </c>
      <c r="T7" s="5">
        <f>IF(S7=2,1,0)</f>
        <v>0</v>
      </c>
      <c r="U7" s="5">
        <f>IF(S7=0,"",SUM(S$3:S7)-T7)</f>
        <v>3</v>
      </c>
      <c r="V7" s="5" t="s">
        <v>11</v>
      </c>
      <c r="W7" s="5">
        <f t="shared" si="3"/>
        <v>0</v>
      </c>
      <c r="X7" s="5">
        <f>IF(W7=2,1,0)</f>
        <v>0</v>
      </c>
      <c r="Y7" s="5" t="str">
        <f>IF(W7=0,"",SUM(W$3:W7)-X7)</f>
        <v/>
      </c>
      <c r="Z7" s="5" t="s">
        <v>11</v>
      </c>
      <c r="AA7" s="5">
        <f t="shared" si="4"/>
        <v>1</v>
      </c>
      <c r="AB7" s="5">
        <f>IF(AA7=2,1,0)</f>
        <v>0</v>
      </c>
      <c r="AC7" s="5">
        <f>IF(AA7=0,"",SUM(AA$3:AA7)-AB7)</f>
        <v>3</v>
      </c>
      <c r="AD7" s="5" t="s">
        <v>11</v>
      </c>
      <c r="AE7" s="5">
        <f t="shared" si="5"/>
        <v>0</v>
      </c>
      <c r="AF7" s="5">
        <f>IF(AE7=2,1,0)</f>
        <v>0</v>
      </c>
      <c r="AG7" s="5" t="str">
        <f>IF(AE7=0,"",SUM(AE$3:AE7)-AF7)</f>
        <v/>
      </c>
      <c r="AH7" s="5" t="s">
        <v>11</v>
      </c>
      <c r="AI7" s="5">
        <f t="shared" si="6"/>
        <v>0</v>
      </c>
      <c r="AJ7" s="5">
        <f>IF(AI7=2,1,0)</f>
        <v>0</v>
      </c>
      <c r="AK7" s="5" t="str">
        <f>IF(AI7=0,"",SUM(AI$3:AI7)-AJ7)</f>
        <v/>
      </c>
      <c r="AL7" s="5" t="s">
        <v>11</v>
      </c>
      <c r="BI7" s="5">
        <v>6</v>
      </c>
      <c r="BJ7" s="5" t="s">
        <v>198</v>
      </c>
      <c r="BK7" s="5" t="s">
        <v>206</v>
      </c>
      <c r="BN7">
        <v>6</v>
      </c>
      <c r="BO7" t="s">
        <v>12</v>
      </c>
      <c r="BV7" s="17"/>
    </row>
    <row r="8" spans="1:85" ht="18" x14ac:dyDescent="0.25">
      <c r="B8" s="6" t="str">
        <f>IF(Year!B7&lt;&gt;"",Year!B7,"")</f>
        <v/>
      </c>
      <c r="C8" s="6" t="str">
        <f>IF(Year!D7&lt;&gt;"",Year!D7,"")</f>
        <v/>
      </c>
      <c r="D8" s="6" t="str">
        <f>IF(Year!F7&lt;&gt;"",Year!F7,"")</f>
        <v/>
      </c>
      <c r="E8" s="6" t="str">
        <f>IF(Year!H7&lt;&gt;"",Year!H7,"")</f>
        <v/>
      </c>
      <c r="F8" s="6" t="str">
        <f>IF(Year!J7&lt;&gt;"",Year!J7,"")</f>
        <v/>
      </c>
      <c r="G8" s="6" t="str">
        <f>IF(Year!L7&lt;&gt;"",Year!L7,"")</f>
        <v/>
      </c>
      <c r="K8" s="5">
        <f t="shared" si="0"/>
        <v>0</v>
      </c>
      <c r="L8" s="5">
        <f>IF(K7=2,"1",0)</f>
        <v>0</v>
      </c>
      <c r="M8" s="5" t="str">
        <f>IF(K7=2,M7+1,"")</f>
        <v/>
      </c>
      <c r="O8" s="5">
        <f t="shared" si="1"/>
        <v>0</v>
      </c>
      <c r="P8" s="5">
        <f>IF(O7=2,"1",0)</f>
        <v>0</v>
      </c>
      <c r="Q8" s="5" t="str">
        <f>IF(O7=2,Q7+1,"")</f>
        <v/>
      </c>
      <c r="S8" s="5">
        <f t="shared" si="2"/>
        <v>0</v>
      </c>
      <c r="T8" s="5">
        <f>IF(S7=2,"1",0)</f>
        <v>0</v>
      </c>
      <c r="U8" s="5" t="str">
        <f>IF(S7=2,U7+1,"")</f>
        <v/>
      </c>
      <c r="W8" s="5">
        <f t="shared" si="3"/>
        <v>0</v>
      </c>
      <c r="X8" s="5">
        <f>IF(W7=2,"1",0)</f>
        <v>0</v>
      </c>
      <c r="Y8" s="5" t="str">
        <f>IF(W7=2,Y7+1,"")</f>
        <v/>
      </c>
      <c r="AA8" s="5">
        <f t="shared" si="4"/>
        <v>0</v>
      </c>
      <c r="AB8" s="5">
        <f>IF(AA7=2,"1",0)</f>
        <v>0</v>
      </c>
      <c r="AC8" s="5" t="str">
        <f>IF(AA7=2,AC7+1,"")</f>
        <v/>
      </c>
      <c r="AE8" s="5">
        <f t="shared" si="5"/>
        <v>0</v>
      </c>
      <c r="AF8" s="5">
        <f>IF(AE7=2,"1",0)</f>
        <v>0</v>
      </c>
      <c r="AG8" s="5" t="str">
        <f>IF(AE7=2,AG7+1,"")</f>
        <v/>
      </c>
      <c r="AI8" s="5">
        <f t="shared" si="6"/>
        <v>0</v>
      </c>
      <c r="AJ8" s="5">
        <f>IF(AI7=2,"1",0)</f>
        <v>0</v>
      </c>
      <c r="AK8" s="5" t="str">
        <f>IF(AI7=2,AK7+1,"")</f>
        <v/>
      </c>
      <c r="AL8" s="5"/>
      <c r="BI8" s="5">
        <v>7</v>
      </c>
      <c r="BJ8" s="5" t="s">
        <v>200</v>
      </c>
      <c r="BK8" s="5" t="s">
        <v>207</v>
      </c>
      <c r="BN8">
        <v>7</v>
      </c>
      <c r="BO8" t="s">
        <v>13</v>
      </c>
      <c r="BT8" t="s">
        <v>12</v>
      </c>
      <c r="BV8" s="17"/>
    </row>
    <row r="9" spans="1:85" x14ac:dyDescent="0.2">
      <c r="A9" s="2" t="s">
        <v>12</v>
      </c>
      <c r="B9" s="6">
        <f>IF(Year!B8&lt;&gt;"",Year!B8,"")</f>
        <v>13</v>
      </c>
      <c r="C9" s="6" t="str">
        <f>IF(Year!D8&lt;&gt;"",Year!D8,"")</f>
        <v/>
      </c>
      <c r="D9" s="6" t="str">
        <f>IF(Year!F8&lt;&gt;"",Year!F8,"")</f>
        <v>9b4</v>
      </c>
      <c r="E9" s="6" t="str">
        <f>IF(Year!H8&lt;&gt;"",Year!H8,"")</f>
        <v>10a2</v>
      </c>
      <c r="F9" s="6" t="str">
        <f>IF(Year!J8&lt;&gt;"",Year!J8,"")</f>
        <v>8a1</v>
      </c>
      <c r="G9" s="6" t="str">
        <f>IF(Year!L8&lt;&gt;"",Year!L8,"")</f>
        <v/>
      </c>
      <c r="H9" s="6" t="s">
        <v>81</v>
      </c>
      <c r="K9" s="5">
        <f t="shared" si="0"/>
        <v>1</v>
      </c>
      <c r="L9" s="5">
        <f>IF(K9=2,1,0)</f>
        <v>0</v>
      </c>
      <c r="M9" s="5">
        <f>IF(K9=0,"",SUM(K$3:K9)-L9)</f>
        <v>4</v>
      </c>
      <c r="N9" s="5" t="s">
        <v>12</v>
      </c>
      <c r="O9" s="5">
        <f t="shared" si="1"/>
        <v>0</v>
      </c>
      <c r="P9" s="5">
        <f>IF(O9=2,1,0)</f>
        <v>0</v>
      </c>
      <c r="Q9" s="5" t="str">
        <f>IF(O9=0,"",SUM(O$3:O9)-P9)</f>
        <v/>
      </c>
      <c r="R9" s="5" t="s">
        <v>12</v>
      </c>
      <c r="S9" s="5">
        <f t="shared" si="2"/>
        <v>0</v>
      </c>
      <c r="T9" s="5">
        <f>IF(S9=2,1,0)</f>
        <v>0</v>
      </c>
      <c r="U9" s="5" t="str">
        <f>IF(S9=0,"",SUM(S$3:S9)-T9)</f>
        <v/>
      </c>
      <c r="V9" s="5" t="s">
        <v>12</v>
      </c>
      <c r="W9" s="5">
        <f t="shared" si="3"/>
        <v>1</v>
      </c>
      <c r="X9" s="5">
        <f>IF(W9=2,1,0)</f>
        <v>0</v>
      </c>
      <c r="Y9" s="5">
        <f>IF(W9=0,"",SUM(W$3:W9)-X9)</f>
        <v>4</v>
      </c>
      <c r="Z9" s="5" t="s">
        <v>12</v>
      </c>
      <c r="AA9" s="5">
        <f t="shared" si="4"/>
        <v>1</v>
      </c>
      <c r="AB9" s="5">
        <f>IF(AA9=2,1,0)</f>
        <v>0</v>
      </c>
      <c r="AC9" s="5">
        <f>IF(AA9=0,"",SUM(AA$3:AA9)-AB9)</f>
        <v>4</v>
      </c>
      <c r="AD9" s="5" t="s">
        <v>12</v>
      </c>
      <c r="AE9" s="5">
        <f t="shared" si="5"/>
        <v>1</v>
      </c>
      <c r="AF9" s="5">
        <f>IF(AE9=2,1,0)</f>
        <v>0</v>
      </c>
      <c r="AG9" s="5">
        <f>IF(AE9=0,"",SUM(AE$3:AE9)-AF9)</f>
        <v>4</v>
      </c>
      <c r="AH9" s="5" t="s">
        <v>12</v>
      </c>
      <c r="AI9" s="5">
        <f t="shared" si="6"/>
        <v>0</v>
      </c>
      <c r="AJ9" s="5">
        <f>IF(AI9=2,1,0)</f>
        <v>0</v>
      </c>
      <c r="AK9" s="5" t="str">
        <f>IF(AI9=0,"",SUM(AI$3:AI9)-AJ9)</f>
        <v/>
      </c>
      <c r="AL9" s="5" t="s">
        <v>12</v>
      </c>
      <c r="BI9" s="5">
        <v>8</v>
      </c>
      <c r="BJ9" s="5" t="str">
        <f>""</f>
        <v/>
      </c>
      <c r="BK9" s="5" t="str">
        <f>""</f>
        <v/>
      </c>
      <c r="BN9">
        <v>8</v>
      </c>
      <c r="BO9" t="s">
        <v>14</v>
      </c>
    </row>
    <row r="10" spans="1:85" x14ac:dyDescent="0.2">
      <c r="A10" s="2" t="s">
        <v>13</v>
      </c>
      <c r="B10" s="6" t="str">
        <f>IF(Year!B9&lt;&gt;"",Year!B9,"")</f>
        <v>11b3</v>
      </c>
      <c r="C10" s="6" t="str">
        <f>IF(Year!D9&lt;&gt;"",Year!D9,"")</f>
        <v>8a1</v>
      </c>
      <c r="D10" s="6" t="str">
        <f>IF(Year!F9&lt;&gt;"",Year!F9,"")</f>
        <v/>
      </c>
      <c r="E10" s="6" t="str">
        <f>IF(Year!H9&lt;&gt;"",Year!H9,"")</f>
        <v/>
      </c>
      <c r="F10" s="6">
        <f>IF(Year!J9&lt;&gt;"",Year!J9,"")</f>
        <v>12</v>
      </c>
      <c r="G10" s="6" t="str">
        <f>IF(Year!L9&lt;&gt;"",Year!L9,"")</f>
        <v/>
      </c>
      <c r="H10" s="6"/>
      <c r="K10" s="5">
        <f t="shared" si="0"/>
        <v>1</v>
      </c>
      <c r="L10" s="5">
        <f>IF(K10=2,1,0)</f>
        <v>0</v>
      </c>
      <c r="M10" s="5">
        <f>IF(K10=0,"",SUM(K$3:K10)-L10)</f>
        <v>5</v>
      </c>
      <c r="N10" s="5" t="s">
        <v>13</v>
      </c>
      <c r="O10" s="5">
        <f t="shared" si="1"/>
        <v>1</v>
      </c>
      <c r="P10" s="5">
        <f>IF(O10=2,1,0)</f>
        <v>0</v>
      </c>
      <c r="Q10" s="5">
        <f>IF(O10=0,"",SUM(O$3:O10)-P10)</f>
        <v>5</v>
      </c>
      <c r="R10" s="5" t="s">
        <v>13</v>
      </c>
      <c r="S10" s="5">
        <f t="shared" si="2"/>
        <v>1</v>
      </c>
      <c r="T10" s="5">
        <f>IF(S10=2,1,0)</f>
        <v>0</v>
      </c>
      <c r="U10" s="5">
        <f>IF(S10=0,"",SUM(S$3:S10)-T10)</f>
        <v>4</v>
      </c>
      <c r="V10" s="5" t="s">
        <v>13</v>
      </c>
      <c r="W10" s="5">
        <f t="shared" si="3"/>
        <v>0</v>
      </c>
      <c r="X10" s="5">
        <f>IF(W10=2,1,0)</f>
        <v>0</v>
      </c>
      <c r="Y10" s="5" t="str">
        <f>IF(W10=0,"",SUM(W$3:W10)-X10)</f>
        <v/>
      </c>
      <c r="Z10" s="5" t="s">
        <v>13</v>
      </c>
      <c r="AA10" s="5">
        <f t="shared" si="4"/>
        <v>0</v>
      </c>
      <c r="AB10" s="5">
        <f>IF(AA10=2,1,0)</f>
        <v>0</v>
      </c>
      <c r="AC10" s="5" t="str">
        <f>IF(AA10=0,"",SUM(AA$3:AA10)-AB10)</f>
        <v/>
      </c>
      <c r="AD10" s="5" t="s">
        <v>13</v>
      </c>
      <c r="AE10" s="5">
        <f t="shared" si="5"/>
        <v>0</v>
      </c>
      <c r="AF10" s="5">
        <f>IF(AE10=2,1,0)</f>
        <v>0</v>
      </c>
      <c r="AG10" s="5" t="str">
        <f>IF(AE10=0,"",SUM(AE$3:AE10)-AF10)</f>
        <v/>
      </c>
      <c r="AH10" s="5" t="s">
        <v>13</v>
      </c>
      <c r="AI10" s="5">
        <f t="shared" si="6"/>
        <v>0</v>
      </c>
      <c r="AJ10" s="5">
        <f>IF(AI10=2,1,0)</f>
        <v>0</v>
      </c>
      <c r="AK10" s="5" t="str">
        <f>IF(AI10=0,"",SUM(AI$3:AI10)-AJ10)</f>
        <v/>
      </c>
      <c r="AL10" s="5" t="s">
        <v>13</v>
      </c>
      <c r="BI10" s="15">
        <v>9</v>
      </c>
      <c r="BN10">
        <v>9</v>
      </c>
      <c r="BO10" t="s">
        <v>15</v>
      </c>
    </row>
    <row r="11" spans="1:85" x14ac:dyDescent="0.2">
      <c r="A11" s="2" t="s">
        <v>14</v>
      </c>
      <c r="B11" s="6" t="str">
        <f>IF(Year!B10&lt;&gt;"",Year!B10,"")</f>
        <v>9b4</v>
      </c>
      <c r="C11" s="6" t="str">
        <f>IF(Year!D10&lt;&gt;"",Year!D10,"")</f>
        <v/>
      </c>
      <c r="D11" s="6">
        <f>IF(Year!F10&lt;&gt;"",Year!F10,"")</f>
        <v>12</v>
      </c>
      <c r="E11" s="6" t="str">
        <f>IF(Year!H10&lt;&gt;"",Year!H10,"")</f>
        <v>10a2</v>
      </c>
      <c r="F11" s="6" t="str">
        <f>IF(Year!J10&lt;&gt;"",Year!J10,"")</f>
        <v>11b3</v>
      </c>
      <c r="G11" s="6" t="str">
        <f>IF(Year!L10&lt;&gt;"",Year!L10,"")</f>
        <v/>
      </c>
      <c r="H11" s="6"/>
      <c r="K11" s="5">
        <f t="shared" si="0"/>
        <v>0</v>
      </c>
      <c r="L11" s="5">
        <f>IF(K11=2,1,0)</f>
        <v>0</v>
      </c>
      <c r="M11" s="5" t="str">
        <f>IF(K11=0,"",SUM(K$3:K11)-L11)</f>
        <v/>
      </c>
      <c r="N11" s="5" t="s">
        <v>14</v>
      </c>
      <c r="O11" s="5">
        <f t="shared" si="1"/>
        <v>1</v>
      </c>
      <c r="P11" s="5">
        <f>IF(O11=2,1,0)</f>
        <v>0</v>
      </c>
      <c r="Q11" s="5">
        <f>IF(O11=0,"",SUM(O$3:O11)-P11)</f>
        <v>6</v>
      </c>
      <c r="R11" s="5" t="s">
        <v>14</v>
      </c>
      <c r="S11" s="5">
        <f t="shared" si="2"/>
        <v>1</v>
      </c>
      <c r="T11" s="5">
        <f>IF(S11=2,1,0)</f>
        <v>0</v>
      </c>
      <c r="U11" s="5">
        <f>IF(S11=0,"",SUM(S$3:S11)-T11)</f>
        <v>5</v>
      </c>
      <c r="V11" s="5" t="s">
        <v>14</v>
      </c>
      <c r="W11" s="5">
        <f t="shared" si="3"/>
        <v>0</v>
      </c>
      <c r="X11" s="5">
        <f>IF(W11=2,1,0)</f>
        <v>0</v>
      </c>
      <c r="Y11" s="5" t="str">
        <f>IF(W11=0,"",SUM(W$3:W11)-X11)</f>
        <v/>
      </c>
      <c r="Z11" s="5" t="s">
        <v>14</v>
      </c>
      <c r="AA11" s="5">
        <f t="shared" si="4"/>
        <v>1</v>
      </c>
      <c r="AB11" s="5">
        <f>IF(AA11=2,1,0)</f>
        <v>0</v>
      </c>
      <c r="AC11" s="5">
        <f>IF(AA11=0,"",SUM(AA$3:AA11)-AB11)</f>
        <v>5</v>
      </c>
      <c r="AD11" s="5" t="s">
        <v>14</v>
      </c>
      <c r="AE11" s="5">
        <f t="shared" si="5"/>
        <v>1</v>
      </c>
      <c r="AF11" s="5">
        <f>IF(AE11=2,1,0)</f>
        <v>0</v>
      </c>
      <c r="AG11" s="5">
        <f>IF(AE11=0,"",SUM(AE$3:AE11)-AF11)</f>
        <v>5</v>
      </c>
      <c r="AH11" s="5" t="s">
        <v>14</v>
      </c>
      <c r="AI11" s="5">
        <f t="shared" si="6"/>
        <v>0</v>
      </c>
      <c r="AJ11" s="5">
        <f>IF(AI11=2,1,0)</f>
        <v>0</v>
      </c>
      <c r="AK11" s="5" t="str">
        <f>IF(AI11=0,"",SUM(AI$3:AI11)-AJ11)</f>
        <v/>
      </c>
      <c r="AL11" s="5" t="s">
        <v>14</v>
      </c>
      <c r="BI11" s="15">
        <v>10</v>
      </c>
      <c r="BN11">
        <v>10</v>
      </c>
      <c r="BO11" t="s">
        <v>16</v>
      </c>
    </row>
    <row r="12" spans="1:85" x14ac:dyDescent="0.2">
      <c r="A12" s="2" t="s">
        <v>15</v>
      </c>
      <c r="B12" s="6" t="str">
        <f>IF(Year!B11&lt;&gt;"",Year!B11,"")</f>
        <v>11b3</v>
      </c>
      <c r="C12" s="6" t="str">
        <f>IF(Year!D11&lt;&gt;"",Year!D11,"")</f>
        <v>9b4</v>
      </c>
      <c r="D12" s="6" t="str">
        <f>IF(Year!F11&lt;&gt;"",Year!F11,"")</f>
        <v>10a2</v>
      </c>
      <c r="E12" s="6" t="str">
        <f>IF(Year!H11&lt;&gt;"",Year!H11,"")</f>
        <v/>
      </c>
      <c r="F12" s="6" t="str">
        <f>IF(Year!J11&lt;&gt;"",Year!J11,"")</f>
        <v>7c2</v>
      </c>
      <c r="G12" s="6" t="str">
        <f>IF(Year!L11&lt;&gt;"",Year!L11,"")</f>
        <v/>
      </c>
      <c r="H12" s="6"/>
      <c r="K12" s="5">
        <f t="shared" si="0"/>
        <v>0</v>
      </c>
      <c r="L12" s="5">
        <f>IF(K12=2,1,0)</f>
        <v>0</v>
      </c>
      <c r="M12" s="5" t="str">
        <f>IF(K12=0,"",SUM(K$3:K12)-L12)</f>
        <v/>
      </c>
      <c r="N12" s="5" t="s">
        <v>15</v>
      </c>
      <c r="O12" s="5">
        <f t="shared" si="1"/>
        <v>1</v>
      </c>
      <c r="P12" s="5">
        <f>IF(O12=2,1,0)</f>
        <v>0</v>
      </c>
      <c r="Q12" s="5">
        <f>IF(O12=0,"",SUM(O$3:O12)-P12)</f>
        <v>7</v>
      </c>
      <c r="R12" s="5" t="s">
        <v>15</v>
      </c>
      <c r="S12" s="5">
        <f t="shared" si="2"/>
        <v>0</v>
      </c>
      <c r="T12" s="5">
        <f>IF(S12=2,1,0)</f>
        <v>0</v>
      </c>
      <c r="U12" s="5" t="str">
        <f>IF(S12=0,"",SUM(S$3:S12)-T12)</f>
        <v/>
      </c>
      <c r="V12" s="5" t="s">
        <v>15</v>
      </c>
      <c r="W12" s="5">
        <f t="shared" si="3"/>
        <v>0</v>
      </c>
      <c r="X12" s="5">
        <f>IF(W12=2,1,0)</f>
        <v>0</v>
      </c>
      <c r="Y12" s="5" t="str">
        <f>IF(W12=0,"",SUM(W$3:W12)-X12)</f>
        <v/>
      </c>
      <c r="Z12" s="5" t="s">
        <v>15</v>
      </c>
      <c r="AA12" s="5">
        <f t="shared" si="4"/>
        <v>1</v>
      </c>
      <c r="AB12" s="5">
        <f>IF(AA12=2,1,0)</f>
        <v>0</v>
      </c>
      <c r="AC12" s="5">
        <f>IF(AA12=0,"",SUM(AA$3:AA12)-AB12)</f>
        <v>6</v>
      </c>
      <c r="AD12" s="5" t="s">
        <v>15</v>
      </c>
      <c r="AE12" s="5">
        <f t="shared" si="5"/>
        <v>1</v>
      </c>
      <c r="AF12" s="5">
        <f>IF(AE12=2,1,0)</f>
        <v>0</v>
      </c>
      <c r="AG12" s="5">
        <f>IF(AE12=0,"",SUM(AE$3:AE12)-AF12)</f>
        <v>6</v>
      </c>
      <c r="AH12" s="5" t="s">
        <v>15</v>
      </c>
      <c r="AI12" s="5">
        <f t="shared" si="6"/>
        <v>1</v>
      </c>
      <c r="AJ12" s="5">
        <f>IF(AI12=2,1,0)</f>
        <v>0</v>
      </c>
      <c r="AK12" s="5">
        <f>IF(AI12=0,"",SUM(AI$3:AI12)-AJ12)</f>
        <v>3</v>
      </c>
      <c r="AL12" s="5" t="s">
        <v>15</v>
      </c>
      <c r="BI12" s="15">
        <v>11</v>
      </c>
      <c r="BN12">
        <v>11</v>
      </c>
      <c r="BO12" t="s">
        <v>17</v>
      </c>
    </row>
    <row r="13" spans="1:85" x14ac:dyDescent="0.2">
      <c r="A13" s="2" t="s">
        <v>16</v>
      </c>
      <c r="B13" s="6" t="str">
        <f>IF(Year!B12&lt;&gt;"",Year!B12,"")</f>
        <v>10a2</v>
      </c>
      <c r="C13" s="6" t="str">
        <f>IF(Year!D12&lt;&gt;"",Year!D12,"")</f>
        <v>8a1</v>
      </c>
      <c r="D13" s="6">
        <f>IF(Year!F12&lt;&gt;"",Year!F12,"")</f>
        <v>13</v>
      </c>
      <c r="E13" s="6" t="str">
        <f>IF(Year!H12&lt;&gt;"",Year!H12,"")</f>
        <v/>
      </c>
      <c r="F13" s="6" t="str">
        <f>IF(Year!J12&lt;&gt;"",Year!J12,"")</f>
        <v>11b3</v>
      </c>
      <c r="G13" s="6" t="str">
        <f>IF(Year!L12&lt;&gt;"",Year!L12,"")</f>
        <v/>
      </c>
      <c r="H13" s="6"/>
      <c r="K13" s="5">
        <f t="shared" si="0"/>
        <v>1</v>
      </c>
      <c r="L13" s="5">
        <f>IF(K13=2,1,0)</f>
        <v>0</v>
      </c>
      <c r="M13" s="5">
        <f>IF(K13=0,"",SUM(K$3:K13)-L13)</f>
        <v>6</v>
      </c>
      <c r="N13" s="5" t="s">
        <v>16</v>
      </c>
      <c r="O13" s="5">
        <f t="shared" si="1"/>
        <v>1</v>
      </c>
      <c r="P13" s="5">
        <f>IF(O13=2,1,0)</f>
        <v>0</v>
      </c>
      <c r="Q13" s="5">
        <f>IF(O13=0,"",SUM(O$3:O13)-P13)</f>
        <v>8</v>
      </c>
      <c r="R13" s="5" t="s">
        <v>16</v>
      </c>
      <c r="S13" s="5">
        <f t="shared" si="2"/>
        <v>0</v>
      </c>
      <c r="T13" s="5">
        <f>IF(S13=2,1,0)</f>
        <v>0</v>
      </c>
      <c r="U13" s="5" t="str">
        <f>IF(S13=0,"",SUM(S$3:S13)-T13)</f>
        <v/>
      </c>
      <c r="V13" s="5" t="s">
        <v>16</v>
      </c>
      <c r="W13" s="5">
        <f t="shared" si="3"/>
        <v>1</v>
      </c>
      <c r="X13" s="5">
        <f>IF(W13=2,1,0)</f>
        <v>0</v>
      </c>
      <c r="Y13" s="5">
        <f>IF(W13=0,"",SUM(W$3:W13)-X13)</f>
        <v>5</v>
      </c>
      <c r="Z13" s="5" t="s">
        <v>16</v>
      </c>
      <c r="AA13" s="5">
        <f t="shared" si="4"/>
        <v>0</v>
      </c>
      <c r="AB13" s="5">
        <f>IF(AA13=2,1,0)</f>
        <v>0</v>
      </c>
      <c r="AC13" s="5" t="str">
        <f>IF(AA13=0,"",SUM(AA$3:AA13)-AB13)</f>
        <v/>
      </c>
      <c r="AD13" s="5" t="s">
        <v>16</v>
      </c>
      <c r="AE13" s="5">
        <f t="shared" si="5"/>
        <v>1</v>
      </c>
      <c r="AF13" s="5">
        <f>IF(AE13=2,1,0)</f>
        <v>0</v>
      </c>
      <c r="AG13" s="5">
        <f>IF(AE13=0,"",SUM(AE$3:AE13)-AF13)</f>
        <v>7</v>
      </c>
      <c r="AH13" s="5" t="s">
        <v>16</v>
      </c>
      <c r="AI13" s="5">
        <f t="shared" si="6"/>
        <v>0</v>
      </c>
      <c r="AJ13" s="5">
        <f>IF(AI13=2,1,0)</f>
        <v>0</v>
      </c>
      <c r="AK13" s="5" t="str">
        <f>IF(AI13=0,"",SUM(AI$3:AI13)-AJ13)</f>
        <v/>
      </c>
      <c r="AL13" s="5" t="s">
        <v>16</v>
      </c>
      <c r="BI13" s="15">
        <v>12</v>
      </c>
      <c r="BN13">
        <v>12</v>
      </c>
      <c r="BO13" t="s">
        <v>18</v>
      </c>
    </row>
    <row r="14" spans="1:85" x14ac:dyDescent="0.2">
      <c r="B14" s="6" t="str">
        <f>IF(Year!B13&lt;&gt;"",Year!B13,"")</f>
        <v/>
      </c>
      <c r="C14" s="6" t="str">
        <f>IF(Year!D13&lt;&gt;"",Year!D13,"")</f>
        <v/>
      </c>
      <c r="D14" s="6" t="str">
        <f>IF(Year!F13&lt;&gt;"",Year!F13,"")</f>
        <v/>
      </c>
      <c r="E14" s="6" t="str">
        <f>IF(Year!H13&lt;&gt;"",Year!H13,"")</f>
        <v/>
      </c>
      <c r="F14" s="6" t="str">
        <f>IF(Year!J13&lt;&gt;"",Year!J13,"")</f>
        <v/>
      </c>
      <c r="G14" s="6" t="str">
        <f>IF(Year!L13&lt;&gt;"",Year!L13,"")</f>
        <v/>
      </c>
      <c r="K14" s="5">
        <f t="shared" si="0"/>
        <v>0</v>
      </c>
      <c r="L14" s="5">
        <f>IF(K13=2,"1",0)</f>
        <v>0</v>
      </c>
      <c r="M14" s="5" t="str">
        <f>IF(K13=2,M13+1,"")</f>
        <v/>
      </c>
      <c r="O14" s="5">
        <f t="shared" si="1"/>
        <v>0</v>
      </c>
      <c r="P14" s="5">
        <f>IF(O13=2,"1",0)</f>
        <v>0</v>
      </c>
      <c r="Q14" s="5" t="str">
        <f>IF(O13=2,Q13+1,"")</f>
        <v/>
      </c>
      <c r="S14" s="5">
        <f t="shared" si="2"/>
        <v>0</v>
      </c>
      <c r="T14" s="5">
        <f>IF(S13=2,"1",0)</f>
        <v>0</v>
      </c>
      <c r="U14" s="5" t="str">
        <f>IF(S13=2,U13+1,"")</f>
        <v/>
      </c>
      <c r="W14" s="5">
        <f t="shared" si="3"/>
        <v>0</v>
      </c>
      <c r="X14" s="5">
        <f>IF(W13=2,"1",0)</f>
        <v>0</v>
      </c>
      <c r="Y14" s="5" t="str">
        <f>IF(W13=2,Y13+1,"")</f>
        <v/>
      </c>
      <c r="AA14" s="5">
        <f t="shared" si="4"/>
        <v>0</v>
      </c>
      <c r="AB14" s="5">
        <f>IF(AA13=2,"1",0)</f>
        <v>0</v>
      </c>
      <c r="AC14" s="5" t="str">
        <f>IF(AA13=2,AC13+1,"")</f>
        <v/>
      </c>
      <c r="AE14" s="5">
        <f t="shared" si="5"/>
        <v>0</v>
      </c>
      <c r="AF14" s="5">
        <f>IF(AE13=2,"1",0)</f>
        <v>0</v>
      </c>
      <c r="AG14" s="5" t="str">
        <f>IF(AE13=2,AG13+1,"")</f>
        <v/>
      </c>
      <c r="AI14" s="5">
        <f t="shared" si="6"/>
        <v>0</v>
      </c>
      <c r="AJ14" s="5">
        <f>IF(AI13=2,"1",0)</f>
        <v>0</v>
      </c>
      <c r="AK14" s="5" t="str">
        <f>IF(AI13=2,AK13+1,"")</f>
        <v/>
      </c>
      <c r="AL14" s="5"/>
      <c r="BN14">
        <v>13</v>
      </c>
      <c r="BO14" t="s">
        <v>19</v>
      </c>
      <c r="BT14" t="s">
        <v>17</v>
      </c>
      <c r="BZ14" s="352"/>
      <c r="CA14" s="353"/>
      <c r="CB14" s="353"/>
      <c r="CC14" s="353"/>
      <c r="CD14" s="353"/>
      <c r="CE14" s="353"/>
      <c r="CF14" s="353"/>
      <c r="CG14" s="353"/>
    </row>
    <row r="15" spans="1:85" x14ac:dyDescent="0.2">
      <c r="A15" s="2" t="s">
        <v>17</v>
      </c>
      <c r="B15" s="6" t="str">
        <f>IF(Year!B14&lt;&gt;"",Year!B14,"")</f>
        <v>8a1</v>
      </c>
      <c r="C15" s="6" t="str">
        <f>IF(Year!D14&lt;&gt;"",Year!D14,"")</f>
        <v>10a2</v>
      </c>
      <c r="D15" s="6">
        <f>IF(Year!F14&lt;&gt;"",Year!F14,"")</f>
        <v>12</v>
      </c>
      <c r="E15" s="6" t="str">
        <f>IF(Year!H14&lt;&gt;"",Year!H14,"")</f>
        <v>9b4</v>
      </c>
      <c r="F15" s="6" t="str">
        <f>IF(Year!J14&lt;&gt;"",Year!J14,"")</f>
        <v>11b3</v>
      </c>
      <c r="G15" s="6" t="str">
        <f>IF(Year!L14&lt;&gt;"",Year!L14,"")</f>
        <v/>
      </c>
      <c r="H15" s="6"/>
      <c r="K15" s="5">
        <f t="shared" si="0"/>
        <v>1</v>
      </c>
      <c r="L15" s="5">
        <f>IF(K15=2,1,0)</f>
        <v>0</v>
      </c>
      <c r="M15" s="5">
        <f>IF(K15=0,"",SUM(K$3:K15)-L15)</f>
        <v>7</v>
      </c>
      <c r="N15" s="5" t="s">
        <v>17</v>
      </c>
      <c r="O15" s="5">
        <f t="shared" si="1"/>
        <v>1</v>
      </c>
      <c r="P15" s="5">
        <f>IF(O15=2,1,0)</f>
        <v>0</v>
      </c>
      <c r="Q15" s="5">
        <f>IF(O15=0,"",SUM(O$3:O15)-P15)</f>
        <v>9</v>
      </c>
      <c r="R15" s="5" t="s">
        <v>17</v>
      </c>
      <c r="S15" s="5">
        <f t="shared" si="2"/>
        <v>1</v>
      </c>
      <c r="T15" s="5">
        <f>IF(S15=2,1,0)</f>
        <v>0</v>
      </c>
      <c r="U15" s="5">
        <f>IF(S15=0,"",SUM(S$3:S15)-T15)</f>
        <v>6</v>
      </c>
      <c r="V15" s="5" t="s">
        <v>17</v>
      </c>
      <c r="W15" s="5">
        <f t="shared" si="3"/>
        <v>0</v>
      </c>
      <c r="X15" s="5">
        <f>IF(W15=2,1,0)</f>
        <v>0</v>
      </c>
      <c r="Y15" s="5" t="str">
        <f>IF(W15=0,"",SUM(W$3:W15)-X15)</f>
        <v/>
      </c>
      <c r="Z15" s="5" t="s">
        <v>17</v>
      </c>
      <c r="AA15" s="5">
        <f t="shared" si="4"/>
        <v>1</v>
      </c>
      <c r="AB15" s="5">
        <f>IF(AA15=2,1,0)</f>
        <v>0</v>
      </c>
      <c r="AC15" s="5">
        <f>IF(AA15=0,"",SUM(AA$3:AA15)-AB15)</f>
        <v>7</v>
      </c>
      <c r="AD15" s="5" t="s">
        <v>17</v>
      </c>
      <c r="AE15" s="5">
        <f t="shared" si="5"/>
        <v>1</v>
      </c>
      <c r="AF15" s="5">
        <f>IF(AE15=2,1,0)</f>
        <v>0</v>
      </c>
      <c r="AG15" s="5">
        <f>IF(AE15=0,"",SUM(AE$3:AE15)-AF15)</f>
        <v>8</v>
      </c>
      <c r="AH15" s="5" t="s">
        <v>17</v>
      </c>
      <c r="AI15" s="5">
        <f t="shared" si="6"/>
        <v>0</v>
      </c>
      <c r="AJ15" s="5">
        <f>IF(AI15=2,1,0)</f>
        <v>0</v>
      </c>
      <c r="AK15" s="5" t="str">
        <f>IF(AI15=0,"",SUM(AI$3:AI15)-AJ15)</f>
        <v/>
      </c>
      <c r="AL15" s="5" t="s">
        <v>17</v>
      </c>
      <c r="BN15">
        <v>14</v>
      </c>
      <c r="BO15" t="s">
        <v>20</v>
      </c>
      <c r="BZ15" s="354"/>
      <c r="CA15" s="354"/>
      <c r="CB15" s="354"/>
      <c r="CC15" s="354"/>
      <c r="CD15" s="354"/>
      <c r="CE15" s="354"/>
      <c r="CF15" s="354"/>
      <c r="CG15" s="354"/>
    </row>
    <row r="16" spans="1:85" x14ac:dyDescent="0.2">
      <c r="A16" s="2" t="s">
        <v>18</v>
      </c>
      <c r="B16" s="6" t="str">
        <f>IF(Year!B15&lt;&gt;"",Year!B15,"")</f>
        <v/>
      </c>
      <c r="C16" s="6">
        <f>IF(Year!D15&lt;&gt;"",Year!D15,"")</f>
        <v>13</v>
      </c>
      <c r="D16" s="6" t="str">
        <f>IF(Year!F15&lt;&gt;"",Year!F15,"")</f>
        <v>7c2</v>
      </c>
      <c r="E16" s="6" t="str">
        <f>IF(Year!H15&lt;&gt;"",Year!H15,"")</f>
        <v>10a2</v>
      </c>
      <c r="F16" s="6" t="str">
        <f>IF(Year!J15&lt;&gt;"",Year!J15,"")</f>
        <v>8a1</v>
      </c>
      <c r="G16" s="6" t="str">
        <f>IF(Year!L15&lt;&gt;"",Year!L15,"")</f>
        <v/>
      </c>
      <c r="H16" s="6"/>
      <c r="K16" s="5">
        <f t="shared" si="0"/>
        <v>1</v>
      </c>
      <c r="L16" s="5">
        <f>IF(K16=2,1,0)</f>
        <v>0</v>
      </c>
      <c r="M16" s="5">
        <f>IF(K16=0,"",SUM(K$3:K16)-L16)</f>
        <v>8</v>
      </c>
      <c r="N16" s="5" t="s">
        <v>18</v>
      </c>
      <c r="O16" s="5">
        <f t="shared" si="1"/>
        <v>0</v>
      </c>
      <c r="P16" s="5">
        <f>IF(O16=2,1,0)</f>
        <v>0</v>
      </c>
      <c r="Q16" s="5" t="str">
        <f>IF(O16=0,"",SUM(O$3:O16)-P16)</f>
        <v/>
      </c>
      <c r="R16" s="5" t="s">
        <v>18</v>
      </c>
      <c r="S16" s="5">
        <f t="shared" si="2"/>
        <v>0</v>
      </c>
      <c r="T16" s="5">
        <f>IF(S16=2,1,0)</f>
        <v>0</v>
      </c>
      <c r="U16" s="5" t="str">
        <f>IF(S16=0,"",SUM(S$3:S16)-T16)</f>
        <v/>
      </c>
      <c r="V16" s="5" t="s">
        <v>18</v>
      </c>
      <c r="W16" s="5">
        <f t="shared" si="3"/>
        <v>1</v>
      </c>
      <c r="X16" s="5">
        <f>IF(W16=2,1,0)</f>
        <v>0</v>
      </c>
      <c r="Y16" s="5">
        <f>IF(W16=0,"",SUM(W$3:W16)-X16)</f>
        <v>6</v>
      </c>
      <c r="Z16" s="5" t="s">
        <v>18</v>
      </c>
      <c r="AA16" s="5">
        <f t="shared" si="4"/>
        <v>0</v>
      </c>
      <c r="AB16" s="5">
        <f>IF(AA16=2,1,0)</f>
        <v>0</v>
      </c>
      <c r="AC16" s="5" t="str">
        <f>IF(AA16=0,"",SUM(AA$3:AA16)-AB16)</f>
        <v/>
      </c>
      <c r="AD16" s="5" t="s">
        <v>18</v>
      </c>
      <c r="AE16" s="5">
        <f t="shared" si="5"/>
        <v>1</v>
      </c>
      <c r="AF16" s="5">
        <f>IF(AE16=2,1,0)</f>
        <v>0</v>
      </c>
      <c r="AG16" s="5">
        <f>IF(AE16=0,"",SUM(AE$3:AE16)-AF16)</f>
        <v>9</v>
      </c>
      <c r="AH16" s="5" t="s">
        <v>18</v>
      </c>
      <c r="AI16" s="5">
        <f t="shared" si="6"/>
        <v>1</v>
      </c>
      <c r="AJ16" s="5">
        <f>IF(AI16=2,1,0)</f>
        <v>0</v>
      </c>
      <c r="AK16" s="5">
        <f>IF(AI16=0,"",SUM(AI$3:AI16)-AJ16)</f>
        <v>4</v>
      </c>
      <c r="AL16" s="5" t="s">
        <v>18</v>
      </c>
      <c r="BN16">
        <v>15</v>
      </c>
      <c r="BO16" t="s">
        <v>21</v>
      </c>
    </row>
    <row r="17" spans="1:72" x14ac:dyDescent="0.2">
      <c r="A17" s="2" t="s">
        <v>19</v>
      </c>
      <c r="B17" s="6" t="str">
        <f>IF(Year!B16&lt;&gt;"",Year!B16,"")</f>
        <v>11b3</v>
      </c>
      <c r="C17" s="6" t="str">
        <f>IF(Year!D16&lt;&gt;"",Year!D16,"")</f>
        <v>9b4</v>
      </c>
      <c r="D17" s="6" t="str">
        <f>IF(Year!F16&lt;&gt;"",Year!F16,"")</f>
        <v/>
      </c>
      <c r="E17" s="6">
        <f>IF(Year!H16&lt;&gt;"",Year!H16,"")</f>
        <v>13</v>
      </c>
      <c r="F17" s="6" t="str">
        <f>IF(Year!J16&lt;&gt;"",Year!J16,"")</f>
        <v/>
      </c>
      <c r="G17" s="6" t="str">
        <f>IF(Year!L16&lt;&gt;"",Year!L16,"")</f>
        <v/>
      </c>
      <c r="H17" s="7"/>
      <c r="K17" s="5">
        <f t="shared" si="0"/>
        <v>0</v>
      </c>
      <c r="L17" s="5">
        <f>IF(K17=2,1,0)</f>
        <v>0</v>
      </c>
      <c r="M17" s="5" t="str">
        <f>IF(K17=0,"",SUM(K$3:K17)-L17)</f>
        <v/>
      </c>
      <c r="N17" s="5" t="s">
        <v>19</v>
      </c>
      <c r="O17" s="5">
        <f t="shared" si="1"/>
        <v>1</v>
      </c>
      <c r="P17" s="5">
        <f>IF(O17=2,1,0)</f>
        <v>0</v>
      </c>
      <c r="Q17" s="5">
        <f>IF(O17=0,"",SUM(O$3:O17)-P17)</f>
        <v>10</v>
      </c>
      <c r="R17" s="5" t="s">
        <v>19</v>
      </c>
      <c r="S17" s="5">
        <f t="shared" si="2"/>
        <v>0</v>
      </c>
      <c r="T17" s="5">
        <f>IF(S17=2,1,0)</f>
        <v>0</v>
      </c>
      <c r="U17" s="5" t="str">
        <f>IF(S17=0,"",SUM(S$3:S17)-T17)</f>
        <v/>
      </c>
      <c r="V17" s="5" t="s">
        <v>19</v>
      </c>
      <c r="W17" s="5">
        <f t="shared" si="3"/>
        <v>1</v>
      </c>
      <c r="X17" s="5">
        <f>IF(W17=2,1,0)</f>
        <v>0</v>
      </c>
      <c r="Y17" s="5">
        <f>IF(W17=0,"",SUM(W$3:W17)-X17)</f>
        <v>7</v>
      </c>
      <c r="Z17" s="5" t="s">
        <v>19</v>
      </c>
      <c r="AA17" s="5">
        <f t="shared" si="4"/>
        <v>1</v>
      </c>
      <c r="AB17" s="5">
        <f>IF(AA17=2,1,0)</f>
        <v>0</v>
      </c>
      <c r="AC17" s="5">
        <f>IF(AA17=0,"",SUM(AA$3:AA17)-AB17)</f>
        <v>8</v>
      </c>
      <c r="AD17" s="5" t="s">
        <v>19</v>
      </c>
      <c r="AE17" s="5">
        <f t="shared" si="5"/>
        <v>0</v>
      </c>
      <c r="AF17" s="5">
        <f>IF(AE17=2,1,0)</f>
        <v>0</v>
      </c>
      <c r="AG17" s="5" t="str">
        <f>IF(AE17=0,"",SUM(AE$3:AE17)-AF17)</f>
        <v/>
      </c>
      <c r="AH17" s="5" t="s">
        <v>19</v>
      </c>
      <c r="AI17" s="5">
        <f t="shared" si="6"/>
        <v>0</v>
      </c>
      <c r="AJ17" s="5">
        <f>IF(AI17=2,1,0)</f>
        <v>0</v>
      </c>
      <c r="AK17" s="5" t="str">
        <f>IF(AI17=0,"",SUM(AI$3:AI17)-AJ17)</f>
        <v/>
      </c>
      <c r="AL17" s="5" t="s">
        <v>19</v>
      </c>
      <c r="BN17">
        <v>16</v>
      </c>
      <c r="BO17" t="s">
        <v>22</v>
      </c>
    </row>
    <row r="18" spans="1:72" x14ac:dyDescent="0.2">
      <c r="A18" s="2" t="s">
        <v>20</v>
      </c>
      <c r="B18" s="6">
        <f>IF(Year!B17&lt;&gt;"",Year!B17,"")</f>
        <v>12</v>
      </c>
      <c r="C18" s="6" t="str">
        <f>IF(Year!D17&lt;&gt;"",Year!D17,"")</f>
        <v>10a2</v>
      </c>
      <c r="D18" s="6" t="str">
        <f>IF(Year!F17&lt;&gt;"",Year!F17,"")</f>
        <v>7c2</v>
      </c>
      <c r="E18" s="6" t="str">
        <f>IF(Year!H17&lt;&gt;"",Year!H17,"")</f>
        <v>11b3</v>
      </c>
      <c r="F18" s="6">
        <f>IF(Year!J17&lt;&gt;"",Year!J17,"")</f>
        <v>13</v>
      </c>
      <c r="G18" s="6" t="str">
        <f>IF(Year!L17&lt;&gt;"",Year!L17,"")</f>
        <v/>
      </c>
      <c r="H18" s="6"/>
      <c r="K18" s="5">
        <f t="shared" si="0"/>
        <v>0</v>
      </c>
      <c r="L18" s="5">
        <f>IF(K18=2,1,0)</f>
        <v>0</v>
      </c>
      <c r="M18" s="5" t="str">
        <f>IF(K18=0,"",SUM(K$3:K18)-L18)</f>
        <v/>
      </c>
      <c r="N18" s="5" t="s">
        <v>20</v>
      </c>
      <c r="O18" s="5">
        <f t="shared" si="1"/>
        <v>1</v>
      </c>
      <c r="P18" s="5">
        <f>IF(O18=2,1,0)</f>
        <v>0</v>
      </c>
      <c r="Q18" s="5">
        <f>IF(O18=0,"",SUM(O$3:O18)-P18)</f>
        <v>11</v>
      </c>
      <c r="R18" s="5" t="s">
        <v>20</v>
      </c>
      <c r="S18" s="5">
        <f t="shared" si="2"/>
        <v>1</v>
      </c>
      <c r="T18" s="5">
        <f>IF(S18=2,1,0)</f>
        <v>0</v>
      </c>
      <c r="U18" s="5">
        <f>IF(S18=0,"",SUM(S$3:S18)-T18)</f>
        <v>7</v>
      </c>
      <c r="V18" s="5" t="s">
        <v>20</v>
      </c>
      <c r="W18" s="5">
        <f t="shared" si="3"/>
        <v>1</v>
      </c>
      <c r="X18" s="5">
        <f>IF(W18=2,1,0)</f>
        <v>0</v>
      </c>
      <c r="Y18" s="5">
        <f>IF(W18=0,"",SUM(W$3:W18)-X18)</f>
        <v>8</v>
      </c>
      <c r="Z18" s="5" t="s">
        <v>20</v>
      </c>
      <c r="AA18" s="5">
        <f t="shared" si="4"/>
        <v>0</v>
      </c>
      <c r="AB18" s="5">
        <f>IF(AA18=2,1,0)</f>
        <v>0</v>
      </c>
      <c r="AC18" s="5" t="str">
        <f>IF(AA18=0,"",SUM(AA$3:AA18)-AB18)</f>
        <v/>
      </c>
      <c r="AD18" s="5" t="s">
        <v>20</v>
      </c>
      <c r="AE18" s="5">
        <f t="shared" si="5"/>
        <v>1</v>
      </c>
      <c r="AF18" s="5">
        <f>IF(AE18=2,1,0)</f>
        <v>0</v>
      </c>
      <c r="AG18" s="5">
        <f>IF(AE18=0,"",SUM(AE$3:AE18)-AF18)</f>
        <v>10</v>
      </c>
      <c r="AH18" s="5" t="s">
        <v>20</v>
      </c>
      <c r="AI18" s="5">
        <f t="shared" si="6"/>
        <v>1</v>
      </c>
      <c r="AJ18" s="5">
        <f>IF(AI18=2,1,0)</f>
        <v>0</v>
      </c>
      <c r="AK18" s="5">
        <f>IF(AI18=0,"",SUM(AI$3:AI18)-AJ18)</f>
        <v>5</v>
      </c>
      <c r="AL18" s="5" t="s">
        <v>20</v>
      </c>
      <c r="BN18">
        <v>17</v>
      </c>
      <c r="BO18" t="s">
        <v>23</v>
      </c>
    </row>
    <row r="19" spans="1:72" x14ac:dyDescent="0.2">
      <c r="A19" s="2" t="s">
        <v>21</v>
      </c>
      <c r="B19" s="6" t="str">
        <f>IF(Year!B18&lt;&gt;"",Year!B18,"")</f>
        <v>11b3</v>
      </c>
      <c r="C19" s="6">
        <f>IF(Year!D18&lt;&gt;"",Year!D18,"")</f>
        <v>12</v>
      </c>
      <c r="D19" s="6" t="str">
        <f>IF(Year!F18&lt;&gt;"",Year!F18,"")</f>
        <v>8a1</v>
      </c>
      <c r="E19" s="6" t="str">
        <f>IF(Year!H18&lt;&gt;"",Year!H18,"")</f>
        <v>9b4</v>
      </c>
      <c r="F19" s="6" t="str">
        <f>IF(Year!J18&lt;&gt;"",Year!J18,"")</f>
        <v/>
      </c>
      <c r="G19" s="6" t="str">
        <f>IF(Year!L18&lt;&gt;"",Year!L18,"")</f>
        <v/>
      </c>
      <c r="H19" s="6"/>
      <c r="K19" s="5">
        <f t="shared" si="0"/>
        <v>1</v>
      </c>
      <c r="L19" s="5">
        <f>IF(K19=2,1,0)</f>
        <v>0</v>
      </c>
      <c r="M19" s="5">
        <f>IF(K19=0,"",SUM(K$3:K19)-L19)</f>
        <v>9</v>
      </c>
      <c r="N19" s="5" t="s">
        <v>21</v>
      </c>
      <c r="O19" s="5">
        <f t="shared" si="1"/>
        <v>1</v>
      </c>
      <c r="P19" s="5">
        <f>IF(O19=2,1,0)</f>
        <v>0</v>
      </c>
      <c r="Q19" s="5">
        <f>IF(O19=0,"",SUM(O$3:O19)-P19)</f>
        <v>12</v>
      </c>
      <c r="R19" s="5" t="s">
        <v>21</v>
      </c>
      <c r="S19" s="5">
        <f t="shared" si="2"/>
        <v>1</v>
      </c>
      <c r="T19" s="5">
        <f>IF(S19=2,1,0)</f>
        <v>0</v>
      </c>
      <c r="U19" s="5">
        <f>IF(S19=0,"",SUM(S$3:S19)-T19)</f>
        <v>8</v>
      </c>
      <c r="V19" s="5" t="s">
        <v>21</v>
      </c>
      <c r="W19" s="5">
        <f t="shared" si="3"/>
        <v>0</v>
      </c>
      <c r="X19" s="5">
        <f>IF(W19=2,1,0)</f>
        <v>0</v>
      </c>
      <c r="Y19" s="5" t="str">
        <f>IF(W19=0,"",SUM(W$3:W19)-X19)</f>
        <v/>
      </c>
      <c r="Z19" s="5" t="s">
        <v>21</v>
      </c>
      <c r="AA19" s="5">
        <f t="shared" si="4"/>
        <v>1</v>
      </c>
      <c r="AB19" s="5">
        <f>IF(AA19=2,1,0)</f>
        <v>0</v>
      </c>
      <c r="AC19" s="5">
        <f>IF(AA19=0,"",SUM(AA$3:AA19)-AB19)</f>
        <v>9</v>
      </c>
      <c r="AD19" s="5" t="s">
        <v>21</v>
      </c>
      <c r="AE19" s="5">
        <f t="shared" si="5"/>
        <v>0</v>
      </c>
      <c r="AF19" s="5">
        <f>IF(AE19=2,1,0)</f>
        <v>0</v>
      </c>
      <c r="AG19" s="5" t="str">
        <f>IF(AE19=0,"",SUM(AE$3:AE19)-AF19)</f>
        <v/>
      </c>
      <c r="AH19" s="5" t="s">
        <v>21</v>
      </c>
      <c r="AI19" s="5">
        <f t="shared" si="6"/>
        <v>0</v>
      </c>
      <c r="AJ19" s="5">
        <f>IF(AI19=2,1,0)</f>
        <v>0</v>
      </c>
      <c r="AK19" s="5" t="str">
        <f>IF(AI19=0,"",SUM(AI$3:AI19)-AJ19)</f>
        <v/>
      </c>
      <c r="AL19" s="5" t="s">
        <v>21</v>
      </c>
      <c r="BN19">
        <v>18</v>
      </c>
      <c r="BO19" t="s">
        <v>24</v>
      </c>
    </row>
    <row r="20" spans="1:72" x14ac:dyDescent="0.2">
      <c r="B20" s="6" t="str">
        <f>IF(Year!B19&lt;&gt;"",Year!B19,"")</f>
        <v/>
      </c>
      <c r="C20" s="6" t="str">
        <f>IF(Year!D19&lt;&gt;"",Year!D19,"")</f>
        <v/>
      </c>
      <c r="D20" s="6" t="str">
        <f>IF(Year!F19&lt;&gt;"",Year!F19,"")</f>
        <v/>
      </c>
      <c r="E20" s="6" t="str">
        <f>IF(Year!H19&lt;&gt;"",Year!H19,"")</f>
        <v/>
      </c>
      <c r="F20" s="6" t="str">
        <f>IF(Year!J19&lt;&gt;"",Year!J19,"")</f>
        <v/>
      </c>
      <c r="G20" s="6" t="str">
        <f>IF(Year!L19&lt;&gt;"",Year!L19,"")</f>
        <v/>
      </c>
      <c r="K20" s="5">
        <f t="shared" si="0"/>
        <v>0</v>
      </c>
      <c r="L20" s="5">
        <f>IF(K19=2,"1",0)</f>
        <v>0</v>
      </c>
      <c r="M20" s="5" t="str">
        <f>IF(K19=2,M19+1,"")</f>
        <v/>
      </c>
      <c r="O20" s="5">
        <f t="shared" si="1"/>
        <v>0</v>
      </c>
      <c r="P20" s="5">
        <f>IF(O19=2,"1",0)</f>
        <v>0</v>
      </c>
      <c r="Q20" s="5" t="str">
        <f>IF(O19=2,Q19+1,"")</f>
        <v/>
      </c>
      <c r="S20" s="5">
        <f t="shared" si="2"/>
        <v>0</v>
      </c>
      <c r="T20" s="5">
        <f>IF(S19=2,"1",0)</f>
        <v>0</v>
      </c>
      <c r="U20" s="5" t="str">
        <f>IF(S19=2,U19+1,"")</f>
        <v/>
      </c>
      <c r="W20" s="5">
        <f t="shared" si="3"/>
        <v>0</v>
      </c>
      <c r="X20" s="5">
        <f>IF(W19=2,"1",0)</f>
        <v>0</v>
      </c>
      <c r="Y20" s="5" t="str">
        <f>IF(W19=2,Y19+1,"")</f>
        <v/>
      </c>
      <c r="AA20" s="5">
        <f t="shared" si="4"/>
        <v>0</v>
      </c>
      <c r="AB20" s="5">
        <f>IF(AA19=2,"1",0)</f>
        <v>0</v>
      </c>
      <c r="AC20" s="5" t="str">
        <f>IF(AA19=2,AC19+1,"")</f>
        <v/>
      </c>
      <c r="AE20" s="5">
        <f t="shared" si="5"/>
        <v>0</v>
      </c>
      <c r="AF20" s="5">
        <f>IF(AE19=2,"1",0)</f>
        <v>0</v>
      </c>
      <c r="AG20" s="5" t="str">
        <f>IF(AE19=2,AG19+1,"")</f>
        <v/>
      </c>
      <c r="AI20" s="5">
        <f t="shared" si="6"/>
        <v>0</v>
      </c>
      <c r="AJ20" s="5">
        <f>IF(AI19=2,"1",0)</f>
        <v>0</v>
      </c>
      <c r="AK20" s="5" t="str">
        <f>IF(AI19=2,AK19+1,"")</f>
        <v/>
      </c>
      <c r="AL20" s="5"/>
      <c r="BN20">
        <v>19</v>
      </c>
      <c r="BO20" t="s">
        <v>25</v>
      </c>
      <c r="BT20" t="s">
        <v>22</v>
      </c>
    </row>
    <row r="21" spans="1:72" x14ac:dyDescent="0.2">
      <c r="A21" s="2" t="s">
        <v>22</v>
      </c>
      <c r="B21" s="6">
        <f>IF(Year!B20&lt;&gt;"",Year!B20,"")</f>
        <v>13</v>
      </c>
      <c r="C21" s="6" t="str">
        <f>IF(Year!D20&lt;&gt;"",Year!D20,"")</f>
        <v/>
      </c>
      <c r="D21" s="6" t="str">
        <f>IF(Year!F20&lt;&gt;"",Year!F20,"")</f>
        <v>9b4</v>
      </c>
      <c r="E21" s="6" t="str">
        <f>IF(Year!H20&lt;&gt;"",Year!H20,"")</f>
        <v>10a2</v>
      </c>
      <c r="F21" s="6" t="str">
        <f>IF(Year!J20&lt;&gt;"",Year!J20,"")</f>
        <v>8a1</v>
      </c>
      <c r="G21" s="6" t="str">
        <f>IF(Year!L20&lt;&gt;"",Year!L20,"")</f>
        <v/>
      </c>
      <c r="H21" s="8" t="s">
        <v>81</v>
      </c>
      <c r="K21" s="5">
        <f t="shared" si="0"/>
        <v>1</v>
      </c>
      <c r="L21" s="5">
        <f>IF(K21=2,1,0)</f>
        <v>0</v>
      </c>
      <c r="M21" s="5">
        <f>IF(K21=0,"",SUM(K$3:K21)-L21)</f>
        <v>10</v>
      </c>
      <c r="N21" s="5" t="s">
        <v>22</v>
      </c>
      <c r="O21" s="5">
        <f t="shared" si="1"/>
        <v>0</v>
      </c>
      <c r="P21" s="5">
        <f>IF(O21=2,1,0)</f>
        <v>0</v>
      </c>
      <c r="Q21" s="5" t="str">
        <f>IF(O21=0,"",SUM(O$3:O21)-P21)</f>
        <v/>
      </c>
      <c r="R21" s="5" t="s">
        <v>22</v>
      </c>
      <c r="S21" s="5">
        <f t="shared" si="2"/>
        <v>0</v>
      </c>
      <c r="T21" s="5">
        <f>IF(S21=2,1,0)</f>
        <v>0</v>
      </c>
      <c r="U21" s="5" t="str">
        <f>IF(S21=0,"",SUM(S$3:S21)-T21)</f>
        <v/>
      </c>
      <c r="V21" s="5" t="s">
        <v>22</v>
      </c>
      <c r="W21" s="5">
        <f t="shared" si="3"/>
        <v>1</v>
      </c>
      <c r="X21" s="5">
        <f>IF(W21=2,1,0)</f>
        <v>0</v>
      </c>
      <c r="Y21" s="5">
        <f>IF(W21=0,"",SUM(W$3:W21)-X21)</f>
        <v>9</v>
      </c>
      <c r="Z21" s="5" t="s">
        <v>22</v>
      </c>
      <c r="AA21" s="5">
        <f t="shared" si="4"/>
        <v>1</v>
      </c>
      <c r="AB21" s="5">
        <f>IF(AA21=2,1,0)</f>
        <v>0</v>
      </c>
      <c r="AC21" s="5">
        <f>IF(AA21=0,"",SUM(AA$3:AA21)-AB21)</f>
        <v>10</v>
      </c>
      <c r="AD21" s="5" t="s">
        <v>22</v>
      </c>
      <c r="AE21" s="5">
        <f t="shared" si="5"/>
        <v>1</v>
      </c>
      <c r="AF21" s="5">
        <f>IF(AE21=2,1,0)</f>
        <v>0</v>
      </c>
      <c r="AG21" s="5">
        <f>IF(AE21=0,"",SUM(AE$3:AE21)-AF21)</f>
        <v>11</v>
      </c>
      <c r="AH21" s="5" t="s">
        <v>22</v>
      </c>
      <c r="AI21" s="5">
        <f t="shared" si="6"/>
        <v>0</v>
      </c>
      <c r="AJ21" s="5">
        <f>IF(AI21=2,1,0)</f>
        <v>0</v>
      </c>
      <c r="AK21" s="5" t="str">
        <f>IF(AI21=0,"",SUM(AI$3:AI21)-AJ21)</f>
        <v/>
      </c>
      <c r="AL21" s="5" t="s">
        <v>22</v>
      </c>
      <c r="BN21">
        <v>20</v>
      </c>
      <c r="BO21" t="s">
        <v>26</v>
      </c>
    </row>
    <row r="22" spans="1:72" x14ac:dyDescent="0.2">
      <c r="A22" s="2" t="s">
        <v>23</v>
      </c>
      <c r="B22" s="6" t="str">
        <f>IF(Year!B21&lt;&gt;"",Year!B21,"")</f>
        <v>11b3</v>
      </c>
      <c r="C22" s="6" t="str">
        <f>IF(Year!D21&lt;&gt;"",Year!D21,"")</f>
        <v>8a1</v>
      </c>
      <c r="D22" s="6" t="str">
        <f>IF(Year!F21&lt;&gt;"",Year!F21,"")</f>
        <v/>
      </c>
      <c r="E22" s="6" t="str">
        <f>IF(Year!H21&lt;&gt;"",Year!H21,"")</f>
        <v/>
      </c>
      <c r="F22" s="6">
        <f>IF(Year!J21&lt;&gt;"",Year!J21,"")</f>
        <v>12</v>
      </c>
      <c r="G22" s="6" t="str">
        <f>IF(Year!L21&lt;&gt;"",Year!L21,"")</f>
        <v/>
      </c>
      <c r="H22" s="8"/>
      <c r="K22" s="5">
        <f t="shared" si="0"/>
        <v>1</v>
      </c>
      <c r="L22" s="5">
        <f>IF(K22=2,1,0)</f>
        <v>0</v>
      </c>
      <c r="M22" s="5">
        <f>IF(K22=0,"",SUM(K$3:K22)-L22)</f>
        <v>11</v>
      </c>
      <c r="N22" s="5" t="s">
        <v>23</v>
      </c>
      <c r="O22" s="5">
        <f t="shared" si="1"/>
        <v>1</v>
      </c>
      <c r="P22" s="5">
        <f>IF(O22=2,1,0)</f>
        <v>0</v>
      </c>
      <c r="Q22" s="5">
        <f>IF(O22=0,"",SUM(O$3:O22)-P22)</f>
        <v>13</v>
      </c>
      <c r="R22" s="5" t="s">
        <v>23</v>
      </c>
      <c r="S22" s="5">
        <f t="shared" si="2"/>
        <v>1</v>
      </c>
      <c r="T22" s="5">
        <f>IF(S22=2,1,0)</f>
        <v>0</v>
      </c>
      <c r="U22" s="5">
        <f>IF(S22=0,"",SUM(S$3:S22)-T22)</f>
        <v>9</v>
      </c>
      <c r="V22" s="5" t="s">
        <v>23</v>
      </c>
      <c r="W22" s="5">
        <f t="shared" si="3"/>
        <v>0</v>
      </c>
      <c r="X22" s="5">
        <f>IF(W22=2,1,0)</f>
        <v>0</v>
      </c>
      <c r="Y22" s="5" t="str">
        <f>IF(W22=0,"",SUM(W$3:W22)-X22)</f>
        <v/>
      </c>
      <c r="Z22" s="5" t="s">
        <v>23</v>
      </c>
      <c r="AA22" s="5">
        <f t="shared" si="4"/>
        <v>0</v>
      </c>
      <c r="AB22" s="5">
        <f>IF(AA22=2,1,0)</f>
        <v>0</v>
      </c>
      <c r="AC22" s="5" t="str">
        <f>IF(AA22=0,"",SUM(AA$3:AA22)-AB22)</f>
        <v/>
      </c>
      <c r="AD22" s="5" t="s">
        <v>23</v>
      </c>
      <c r="AE22" s="5">
        <f t="shared" si="5"/>
        <v>0</v>
      </c>
      <c r="AF22" s="5">
        <f>IF(AE22=2,1,0)</f>
        <v>0</v>
      </c>
      <c r="AG22" s="5" t="str">
        <f>IF(AE22=0,"",SUM(AE$3:AE22)-AF22)</f>
        <v/>
      </c>
      <c r="AH22" s="5" t="s">
        <v>23</v>
      </c>
      <c r="AI22" s="5">
        <f t="shared" si="6"/>
        <v>0</v>
      </c>
      <c r="AJ22" s="5">
        <f>IF(AI22=2,1,0)</f>
        <v>0</v>
      </c>
      <c r="AK22" s="5" t="str">
        <f>IF(AI22=0,"",SUM(AI$3:AI22)-AJ22)</f>
        <v/>
      </c>
      <c r="AL22" s="5" t="s">
        <v>23</v>
      </c>
      <c r="BN22">
        <v>21</v>
      </c>
      <c r="BO22" t="s">
        <v>27</v>
      </c>
    </row>
    <row r="23" spans="1:72" x14ac:dyDescent="0.2">
      <c r="A23" s="2" t="s">
        <v>24</v>
      </c>
      <c r="B23" s="6" t="str">
        <f>IF(Year!B22&lt;&gt;"",Year!B22,"")</f>
        <v>9b4</v>
      </c>
      <c r="C23" s="6" t="str">
        <f>IF(Year!D22&lt;&gt;"",Year!D22,"")</f>
        <v/>
      </c>
      <c r="D23" s="6">
        <f>IF(Year!F22&lt;&gt;"",Year!F22,"")</f>
        <v>12</v>
      </c>
      <c r="E23" s="6" t="str">
        <f>IF(Year!H22&lt;&gt;"",Year!H22,"")</f>
        <v>10a2</v>
      </c>
      <c r="F23" s="6" t="str">
        <f>IF(Year!J22&lt;&gt;"",Year!J22,"")</f>
        <v>11b3</v>
      </c>
      <c r="G23" s="6" t="str">
        <f>IF(Year!L22&lt;&gt;"",Year!L22,"")</f>
        <v/>
      </c>
      <c r="H23" s="8"/>
      <c r="K23" s="5">
        <f t="shared" si="0"/>
        <v>0</v>
      </c>
      <c r="L23" s="5">
        <f>IF(K23=2,1,0)</f>
        <v>0</v>
      </c>
      <c r="M23" s="5" t="str">
        <f>IF(K23=0,"",SUM(K$3:K23)-L23)</f>
        <v/>
      </c>
      <c r="N23" s="5" t="s">
        <v>24</v>
      </c>
      <c r="O23" s="5">
        <f t="shared" si="1"/>
        <v>1</v>
      </c>
      <c r="P23" s="5">
        <f>IF(O23=2,1,0)</f>
        <v>0</v>
      </c>
      <c r="Q23" s="5">
        <f>IF(O23=0,"",SUM(O$3:O23)-P23)</f>
        <v>14</v>
      </c>
      <c r="R23" s="5" t="s">
        <v>24</v>
      </c>
      <c r="S23" s="5">
        <f t="shared" si="2"/>
        <v>1</v>
      </c>
      <c r="T23" s="5">
        <f>IF(S23=2,1,0)</f>
        <v>0</v>
      </c>
      <c r="U23" s="5">
        <f>IF(S23=0,"",SUM(S$3:S23)-T23)</f>
        <v>10</v>
      </c>
      <c r="V23" s="5" t="s">
        <v>24</v>
      </c>
      <c r="W23" s="5">
        <f t="shared" si="3"/>
        <v>0</v>
      </c>
      <c r="X23" s="5">
        <f>IF(W23=2,1,0)</f>
        <v>0</v>
      </c>
      <c r="Y23" s="5" t="str">
        <f>IF(W23=0,"",SUM(W$3:W23)-X23)</f>
        <v/>
      </c>
      <c r="Z23" s="5" t="s">
        <v>24</v>
      </c>
      <c r="AA23" s="5">
        <f t="shared" si="4"/>
        <v>1</v>
      </c>
      <c r="AB23" s="5">
        <f>IF(AA23=2,1,0)</f>
        <v>0</v>
      </c>
      <c r="AC23" s="5">
        <f>IF(AA23=0,"",SUM(AA$3:AA23)-AB23)</f>
        <v>11</v>
      </c>
      <c r="AD23" s="5" t="s">
        <v>24</v>
      </c>
      <c r="AE23" s="5">
        <f t="shared" si="5"/>
        <v>1</v>
      </c>
      <c r="AF23" s="5">
        <f>IF(AE23=2,1,0)</f>
        <v>0</v>
      </c>
      <c r="AG23" s="5">
        <f>IF(AE23=0,"",SUM(AE$3:AE23)-AF23)</f>
        <v>12</v>
      </c>
      <c r="AH23" s="5" t="s">
        <v>24</v>
      </c>
      <c r="AI23" s="5">
        <f t="shared" si="6"/>
        <v>0</v>
      </c>
      <c r="AJ23" s="5">
        <f>IF(AI23=2,1,0)</f>
        <v>0</v>
      </c>
      <c r="AK23" s="5" t="str">
        <f>IF(AI23=0,"",SUM(AI$3:AI23)-AJ23)</f>
        <v/>
      </c>
      <c r="AL23" s="5" t="s">
        <v>24</v>
      </c>
      <c r="BN23">
        <v>22</v>
      </c>
      <c r="BO23" t="s">
        <v>28</v>
      </c>
    </row>
    <row r="24" spans="1:72" x14ac:dyDescent="0.2">
      <c r="A24" s="2" t="s">
        <v>25</v>
      </c>
      <c r="B24" s="6" t="str">
        <f>IF(Year!B23&lt;&gt;"",Year!B23,"")</f>
        <v>11b3</v>
      </c>
      <c r="C24" s="6" t="str">
        <f>IF(Year!D23&lt;&gt;"",Year!D23,"")</f>
        <v>9b4</v>
      </c>
      <c r="D24" s="6" t="str">
        <f>IF(Year!F23&lt;&gt;"",Year!F23,"")</f>
        <v>10a2</v>
      </c>
      <c r="E24" s="6" t="str">
        <f>IF(Year!H23&lt;&gt;"",Year!H23,"")</f>
        <v/>
      </c>
      <c r="F24" s="6" t="str">
        <f>IF(Year!J23&lt;&gt;"",Year!J23,"")</f>
        <v>7c2</v>
      </c>
      <c r="G24" s="6" t="str">
        <f>IF(Year!L23&lt;&gt;"",Year!L23,"")</f>
        <v/>
      </c>
      <c r="H24" s="8"/>
      <c r="K24" s="5">
        <f t="shared" si="0"/>
        <v>0</v>
      </c>
      <c r="L24" s="5">
        <f>IF(K24=2,1,0)</f>
        <v>0</v>
      </c>
      <c r="M24" s="5" t="str">
        <f>IF(K24=0,"",SUM(K$3:K24)-L24)</f>
        <v/>
      </c>
      <c r="N24" s="5" t="s">
        <v>25</v>
      </c>
      <c r="O24" s="5">
        <f t="shared" si="1"/>
        <v>1</v>
      </c>
      <c r="P24" s="5">
        <f>IF(O24=2,1,0)</f>
        <v>0</v>
      </c>
      <c r="Q24" s="5">
        <f>IF(O24=0,"",SUM(O$3:O24)-P24)</f>
        <v>15</v>
      </c>
      <c r="R24" s="5" t="s">
        <v>25</v>
      </c>
      <c r="S24" s="5">
        <f t="shared" si="2"/>
        <v>0</v>
      </c>
      <c r="T24" s="5">
        <f>IF(S24=2,1,0)</f>
        <v>0</v>
      </c>
      <c r="U24" s="5" t="str">
        <f>IF(S24=0,"",SUM(S$3:S24)-T24)</f>
        <v/>
      </c>
      <c r="V24" s="5" t="s">
        <v>25</v>
      </c>
      <c r="W24" s="5">
        <f t="shared" si="3"/>
        <v>0</v>
      </c>
      <c r="X24" s="5">
        <f>IF(W24=2,1,0)</f>
        <v>0</v>
      </c>
      <c r="Y24" s="5" t="str">
        <f>IF(W24=0,"",SUM(W$3:W24)-X24)</f>
        <v/>
      </c>
      <c r="Z24" s="5" t="s">
        <v>25</v>
      </c>
      <c r="AA24" s="5">
        <f t="shared" si="4"/>
        <v>1</v>
      </c>
      <c r="AB24" s="5">
        <f>IF(AA24=2,1,0)</f>
        <v>0</v>
      </c>
      <c r="AC24" s="5">
        <f>IF(AA24=0,"",SUM(AA$3:AA24)-AB24)</f>
        <v>12</v>
      </c>
      <c r="AD24" s="5" t="s">
        <v>25</v>
      </c>
      <c r="AE24" s="5">
        <f t="shared" si="5"/>
        <v>1</v>
      </c>
      <c r="AF24" s="5">
        <f>IF(AE24=2,1,0)</f>
        <v>0</v>
      </c>
      <c r="AG24" s="5">
        <f>IF(AE24=0,"",SUM(AE$3:AE24)-AF24)</f>
        <v>13</v>
      </c>
      <c r="AH24" s="5" t="s">
        <v>25</v>
      </c>
      <c r="AI24" s="5">
        <f t="shared" si="6"/>
        <v>1</v>
      </c>
      <c r="AJ24" s="5">
        <f>IF(AI24=2,1,0)</f>
        <v>0</v>
      </c>
      <c r="AK24" s="5">
        <f>IF(AI24=0,"",SUM(AI$3:AI24)-AJ24)</f>
        <v>6</v>
      </c>
      <c r="AL24" s="5" t="s">
        <v>25</v>
      </c>
      <c r="BN24">
        <v>23</v>
      </c>
      <c r="BO24" t="s">
        <v>29</v>
      </c>
    </row>
    <row r="25" spans="1:72" x14ac:dyDescent="0.2">
      <c r="A25" s="2" t="s">
        <v>26</v>
      </c>
      <c r="B25" s="6" t="str">
        <f>IF(Year!B24&lt;&gt;"",Year!B24,"")</f>
        <v>10a2</v>
      </c>
      <c r="C25" s="6" t="str">
        <f>IF(Year!D24&lt;&gt;"",Year!D24,"")</f>
        <v>8a1</v>
      </c>
      <c r="D25" s="6">
        <f>IF(Year!F24&lt;&gt;"",Year!F24,"")</f>
        <v>13</v>
      </c>
      <c r="E25" s="6" t="str">
        <f>IF(Year!H24&lt;&gt;"",Year!H24,"")</f>
        <v/>
      </c>
      <c r="F25" s="6" t="str">
        <f>IF(Year!J24&lt;&gt;"",Year!J24,"")</f>
        <v>11b3</v>
      </c>
      <c r="G25" s="6" t="str">
        <f>IF(Year!L24&lt;&gt;"",Year!L24,"")</f>
        <v/>
      </c>
      <c r="H25" s="8"/>
      <c r="K25" s="5">
        <f t="shared" si="0"/>
        <v>1</v>
      </c>
      <c r="L25" s="5">
        <f>IF(K25=2,1,0)</f>
        <v>0</v>
      </c>
      <c r="M25" s="5">
        <f>IF(K25=0,"",SUM(K$3:K25)-L25)</f>
        <v>12</v>
      </c>
      <c r="N25" s="5" t="s">
        <v>26</v>
      </c>
      <c r="O25" s="5">
        <f t="shared" si="1"/>
        <v>1</v>
      </c>
      <c r="P25" s="5">
        <f>IF(O25=2,1,0)</f>
        <v>0</v>
      </c>
      <c r="Q25" s="5">
        <f>IF(O25=0,"",SUM(O$3:O25)-P25)</f>
        <v>16</v>
      </c>
      <c r="R25" s="5" t="s">
        <v>26</v>
      </c>
      <c r="S25" s="5">
        <f t="shared" si="2"/>
        <v>0</v>
      </c>
      <c r="T25" s="5">
        <f>IF(S25=2,1,0)</f>
        <v>0</v>
      </c>
      <c r="U25" s="5" t="str">
        <f>IF(S25=0,"",SUM(S$3:S25)-T25)</f>
        <v/>
      </c>
      <c r="V25" s="5" t="s">
        <v>26</v>
      </c>
      <c r="W25" s="5">
        <f t="shared" si="3"/>
        <v>1</v>
      </c>
      <c r="X25" s="5">
        <f>IF(W25=2,1,0)</f>
        <v>0</v>
      </c>
      <c r="Y25" s="5">
        <f>IF(W25=0,"",SUM(W$3:W25)-X25)</f>
        <v>10</v>
      </c>
      <c r="Z25" s="5" t="s">
        <v>26</v>
      </c>
      <c r="AA25" s="5">
        <f t="shared" si="4"/>
        <v>0</v>
      </c>
      <c r="AB25" s="5">
        <f>IF(AA25=2,1,0)</f>
        <v>0</v>
      </c>
      <c r="AC25" s="5" t="str">
        <f>IF(AA25=0,"",SUM(AA$3:AA25)-AB25)</f>
        <v/>
      </c>
      <c r="AD25" s="5" t="s">
        <v>26</v>
      </c>
      <c r="AE25" s="5">
        <f t="shared" si="5"/>
        <v>1</v>
      </c>
      <c r="AF25" s="5">
        <f>IF(AE25=2,1,0)</f>
        <v>0</v>
      </c>
      <c r="AG25" s="5">
        <f>IF(AE25=0,"",SUM(AE$3:AE25)-AF25)</f>
        <v>14</v>
      </c>
      <c r="AH25" s="5" t="s">
        <v>26</v>
      </c>
      <c r="AI25" s="5">
        <f t="shared" si="6"/>
        <v>0</v>
      </c>
      <c r="AJ25" s="5">
        <f>IF(AI25=2,1,0)</f>
        <v>0</v>
      </c>
      <c r="AK25" s="5" t="str">
        <f>IF(AI25=0,"",SUM(AI$3:AI25)-AJ25)</f>
        <v/>
      </c>
      <c r="AL25" s="5" t="s">
        <v>26</v>
      </c>
      <c r="BN25">
        <v>24</v>
      </c>
      <c r="BO25" t="s">
        <v>30</v>
      </c>
    </row>
    <row r="26" spans="1:72" x14ac:dyDescent="0.2">
      <c r="B26" s="6" t="str">
        <f>IF(Year!B25&lt;&gt;"",Year!B25,"")</f>
        <v/>
      </c>
      <c r="C26" s="6" t="str">
        <f>IF(Year!D25&lt;&gt;"",Year!D25,"")</f>
        <v/>
      </c>
      <c r="D26" s="6" t="str">
        <f>IF(Year!F25&lt;&gt;"",Year!F25,"")</f>
        <v/>
      </c>
      <c r="E26" s="6" t="str">
        <f>IF(Year!H25&lt;&gt;"",Year!H25,"")</f>
        <v/>
      </c>
      <c r="F26" s="6" t="str">
        <f>IF(Year!J25&lt;&gt;"",Year!J25,"")</f>
        <v/>
      </c>
      <c r="G26" s="6" t="str">
        <f>IF(Year!L25&lt;&gt;"",Year!L25,"")</f>
        <v/>
      </c>
      <c r="K26" s="5">
        <f t="shared" si="0"/>
        <v>0</v>
      </c>
      <c r="L26" s="5">
        <f>IF(K25=2,"1",0)</f>
        <v>0</v>
      </c>
      <c r="M26" s="5" t="str">
        <f>IF(K25=2,M25+1,"")</f>
        <v/>
      </c>
      <c r="O26" s="5">
        <f t="shared" si="1"/>
        <v>0</v>
      </c>
      <c r="P26" s="5">
        <f>IF(O25=2,"1",0)</f>
        <v>0</v>
      </c>
      <c r="Q26" s="5" t="str">
        <f>IF(O25=2,Q25+1,"")</f>
        <v/>
      </c>
      <c r="S26" s="5">
        <f t="shared" si="2"/>
        <v>0</v>
      </c>
      <c r="T26" s="5">
        <f>IF(S25=2,"1",0)</f>
        <v>0</v>
      </c>
      <c r="U26" s="5" t="str">
        <f>IF(S25=2,U25+1,"")</f>
        <v/>
      </c>
      <c r="W26" s="5">
        <f t="shared" si="3"/>
        <v>0</v>
      </c>
      <c r="X26" s="5">
        <f>IF(W25=2,"1",0)</f>
        <v>0</v>
      </c>
      <c r="Y26" s="5" t="str">
        <f>IF(W25=2,Y25+1,"")</f>
        <v/>
      </c>
      <c r="AA26" s="5">
        <f t="shared" si="4"/>
        <v>0</v>
      </c>
      <c r="AB26" s="5">
        <f>IF(AA25=2,"1",0)</f>
        <v>0</v>
      </c>
      <c r="AC26" s="5" t="str">
        <f>IF(AA25=2,AC25+1,"")</f>
        <v/>
      </c>
      <c r="AE26" s="5">
        <f t="shared" si="5"/>
        <v>0</v>
      </c>
      <c r="AF26" s="5">
        <f>IF(AE25=2,"1",0)</f>
        <v>0</v>
      </c>
      <c r="AG26" s="5" t="str">
        <f>IF(AE25=2,AG25+1,"")</f>
        <v/>
      </c>
      <c r="AI26" s="5">
        <f t="shared" si="6"/>
        <v>0</v>
      </c>
      <c r="AJ26" s="5">
        <f>IF(AI25=2,"1",0)</f>
        <v>0</v>
      </c>
      <c r="AK26" s="5" t="str">
        <f>IF(AI25=2,AK25+1,"")</f>
        <v/>
      </c>
      <c r="AL26" s="5"/>
      <c r="BN26">
        <v>25</v>
      </c>
      <c r="BO26" t="s">
        <v>31</v>
      </c>
      <c r="BT26" t="s">
        <v>27</v>
      </c>
    </row>
    <row r="27" spans="1:72" x14ac:dyDescent="0.2">
      <c r="A27" s="2" t="s">
        <v>27</v>
      </c>
      <c r="B27" s="6" t="str">
        <f>IF(Year!B26&lt;&gt;"",Year!B26,"")</f>
        <v>8a1</v>
      </c>
      <c r="C27" s="6" t="str">
        <f>IF(Year!D26&lt;&gt;"",Year!D26,"")</f>
        <v>10a2</v>
      </c>
      <c r="D27" s="6">
        <f>IF(Year!F26&lt;&gt;"",Year!F26,"")</f>
        <v>12</v>
      </c>
      <c r="E27" s="6" t="str">
        <f>IF(Year!H26&lt;&gt;"",Year!H26,"")</f>
        <v>9b4</v>
      </c>
      <c r="F27" s="6" t="str">
        <f>IF(Year!J26&lt;&gt;"",Year!J26,"")</f>
        <v>11b3</v>
      </c>
      <c r="G27" s="6" t="str">
        <f>IF(Year!L26&lt;&gt;"",Year!L26,"")</f>
        <v/>
      </c>
      <c r="H27" s="6" t="s">
        <v>67</v>
      </c>
      <c r="K27" s="5">
        <f t="shared" si="0"/>
        <v>1</v>
      </c>
      <c r="L27" s="5">
        <f>IF(K27=2,1,0)</f>
        <v>0</v>
      </c>
      <c r="M27" s="5">
        <f>IF(K27=0,"",SUM(K$3:K27)-L27)</f>
        <v>13</v>
      </c>
      <c r="N27" s="5" t="s">
        <v>27</v>
      </c>
      <c r="O27" s="5">
        <f t="shared" si="1"/>
        <v>1</v>
      </c>
      <c r="P27" s="5">
        <f>IF(O27=2,1,0)</f>
        <v>0</v>
      </c>
      <c r="Q27" s="5">
        <f>IF(O27=0,"",SUM(O$3:O27)-P27)</f>
        <v>17</v>
      </c>
      <c r="R27" s="5" t="s">
        <v>27</v>
      </c>
      <c r="S27" s="5">
        <f t="shared" si="2"/>
        <v>1</v>
      </c>
      <c r="T27" s="5">
        <f>IF(S27=2,1,0)</f>
        <v>0</v>
      </c>
      <c r="U27" s="5">
        <f>IF(S27=0,"",SUM(S$3:S27)-T27)</f>
        <v>11</v>
      </c>
      <c r="V27" s="5" t="s">
        <v>27</v>
      </c>
      <c r="W27" s="5">
        <f t="shared" si="3"/>
        <v>0</v>
      </c>
      <c r="X27" s="5">
        <f>IF(W27=2,1,0)</f>
        <v>0</v>
      </c>
      <c r="Y27" s="5" t="str">
        <f>IF(W27=0,"",SUM(W$3:W27)-X27)</f>
        <v/>
      </c>
      <c r="Z27" s="5" t="s">
        <v>27</v>
      </c>
      <c r="AA27" s="5">
        <f t="shared" si="4"/>
        <v>1</v>
      </c>
      <c r="AB27" s="5">
        <f>IF(AA27=2,1,0)</f>
        <v>0</v>
      </c>
      <c r="AC27" s="5">
        <f>IF(AA27=0,"",SUM(AA$3:AA27)-AB27)</f>
        <v>13</v>
      </c>
      <c r="AD27" s="5" t="s">
        <v>27</v>
      </c>
      <c r="AE27" s="5">
        <f t="shared" si="5"/>
        <v>1</v>
      </c>
      <c r="AF27" s="5">
        <f>IF(AE27=2,1,0)</f>
        <v>0</v>
      </c>
      <c r="AG27" s="5">
        <f>IF(AE27=0,"",SUM(AE$3:AE27)-AF27)</f>
        <v>15</v>
      </c>
      <c r="AH27" s="5" t="s">
        <v>27</v>
      </c>
      <c r="AI27" s="5">
        <f t="shared" si="6"/>
        <v>0</v>
      </c>
      <c r="AJ27" s="5">
        <f>IF(AI27=2,1,0)</f>
        <v>0</v>
      </c>
      <c r="AK27" s="5" t="str">
        <f>IF(AI27=0,"",SUM(AI$3:AI27)-AJ27)</f>
        <v/>
      </c>
      <c r="AL27" s="5" t="s">
        <v>27</v>
      </c>
      <c r="BN27">
        <v>26</v>
      </c>
      <c r="BO27" t="s">
        <v>32</v>
      </c>
    </row>
    <row r="28" spans="1:72" x14ac:dyDescent="0.2">
      <c r="A28" s="2" t="s">
        <v>28</v>
      </c>
      <c r="B28" s="6" t="str">
        <f>IF(Year!B27&lt;&gt;"",Year!B27,"")</f>
        <v/>
      </c>
      <c r="C28" s="6">
        <f>IF(Year!D27&lt;&gt;"",Year!D27,"")</f>
        <v>13</v>
      </c>
      <c r="D28" s="6" t="str">
        <f>IF(Year!F27&lt;&gt;"",Year!F27,"")</f>
        <v>7c2</v>
      </c>
      <c r="E28" s="6" t="str">
        <f>IF(Year!H27&lt;&gt;"",Year!H27,"")</f>
        <v>10a2</v>
      </c>
      <c r="F28" s="6" t="str">
        <f>IF(Year!J27&lt;&gt;"",Year!J27,"")</f>
        <v>8a1</v>
      </c>
      <c r="G28" s="6" t="str">
        <f>IF(Year!L27&lt;&gt;"",Year!L27,"")</f>
        <v/>
      </c>
      <c r="H28" s="6"/>
      <c r="K28" s="5">
        <f t="shared" si="0"/>
        <v>1</v>
      </c>
      <c r="L28" s="5">
        <f>IF(K28=2,1,0)</f>
        <v>0</v>
      </c>
      <c r="M28" s="5">
        <f>IF(K28=0,"",SUM(K$3:K28)-L28)</f>
        <v>14</v>
      </c>
      <c r="N28" s="5" t="s">
        <v>28</v>
      </c>
      <c r="O28" s="5">
        <f t="shared" si="1"/>
        <v>0</v>
      </c>
      <c r="P28" s="5">
        <f>IF(O28=2,1,0)</f>
        <v>0</v>
      </c>
      <c r="Q28" s="5" t="str">
        <f>IF(O28=0,"",SUM(O$3:O28)-P28)</f>
        <v/>
      </c>
      <c r="R28" s="5" t="s">
        <v>28</v>
      </c>
      <c r="S28" s="5">
        <f t="shared" si="2"/>
        <v>0</v>
      </c>
      <c r="T28" s="5">
        <f>IF(S28=2,1,0)</f>
        <v>0</v>
      </c>
      <c r="U28" s="5" t="str">
        <f>IF(S28=0,"",SUM(S$3:S28)-T28)</f>
        <v/>
      </c>
      <c r="V28" s="5" t="s">
        <v>28</v>
      </c>
      <c r="W28" s="5">
        <f t="shared" si="3"/>
        <v>1</v>
      </c>
      <c r="X28" s="5">
        <f>IF(W28=2,1,0)</f>
        <v>0</v>
      </c>
      <c r="Y28" s="5">
        <f>IF(W28=0,"",SUM(W$3:W28)-X28)</f>
        <v>11</v>
      </c>
      <c r="Z28" s="5" t="s">
        <v>28</v>
      </c>
      <c r="AA28" s="5">
        <f t="shared" si="4"/>
        <v>0</v>
      </c>
      <c r="AB28" s="5">
        <f>IF(AA28=2,1,0)</f>
        <v>0</v>
      </c>
      <c r="AC28" s="5" t="str">
        <f>IF(AA28=0,"",SUM(AA$3:AA28)-AB28)</f>
        <v/>
      </c>
      <c r="AD28" s="5" t="s">
        <v>28</v>
      </c>
      <c r="AE28" s="5">
        <f t="shared" si="5"/>
        <v>1</v>
      </c>
      <c r="AF28" s="5">
        <f>IF(AE28=2,1,0)</f>
        <v>0</v>
      </c>
      <c r="AG28" s="5">
        <f>IF(AE28=0,"",SUM(AE$3:AE28)-AF28)</f>
        <v>16</v>
      </c>
      <c r="AH28" s="5" t="s">
        <v>28</v>
      </c>
      <c r="AI28" s="5">
        <f t="shared" si="6"/>
        <v>1</v>
      </c>
      <c r="AJ28" s="5">
        <f>IF(AI28=2,1,0)</f>
        <v>0</v>
      </c>
      <c r="AK28" s="5">
        <f>IF(AI28=0,"",SUM(AI$3:AI28)-AJ28)</f>
        <v>7</v>
      </c>
      <c r="AL28" s="5" t="s">
        <v>28</v>
      </c>
      <c r="BN28">
        <v>27</v>
      </c>
      <c r="BO28" t="s">
        <v>33</v>
      </c>
    </row>
    <row r="29" spans="1:72" x14ac:dyDescent="0.2">
      <c r="A29" s="2" t="s">
        <v>29</v>
      </c>
      <c r="B29" s="6" t="str">
        <f>IF(Year!B28&lt;&gt;"",Year!B28,"")</f>
        <v>11b3</v>
      </c>
      <c r="C29" s="6" t="str">
        <f>IF(Year!D28&lt;&gt;"",Year!D28,"")</f>
        <v>9b4</v>
      </c>
      <c r="D29" s="6" t="str">
        <f>IF(Year!F28&lt;&gt;"",Year!F28,"")</f>
        <v/>
      </c>
      <c r="E29" s="6">
        <f>IF(Year!H28&lt;&gt;"",Year!H28,"")</f>
        <v>13</v>
      </c>
      <c r="F29" s="6" t="str">
        <f>IF(Year!J28&lt;&gt;"",Year!J28,"")</f>
        <v/>
      </c>
      <c r="G29" s="6" t="str">
        <f>IF(Year!L28&lt;&gt;"",Year!L28,"")</f>
        <v/>
      </c>
      <c r="H29" s="7"/>
      <c r="K29" s="5">
        <f t="shared" si="0"/>
        <v>0</v>
      </c>
      <c r="L29" s="5">
        <f>IF(K29=2,1,0)</f>
        <v>0</v>
      </c>
      <c r="M29" s="5" t="str">
        <f>IF(K29=0,"",SUM(K$3:K29)-L29)</f>
        <v/>
      </c>
      <c r="N29" s="5" t="s">
        <v>29</v>
      </c>
      <c r="O29" s="5">
        <f t="shared" si="1"/>
        <v>1</v>
      </c>
      <c r="P29" s="5">
        <f>IF(O29=2,1,0)</f>
        <v>0</v>
      </c>
      <c r="Q29" s="5">
        <f>IF(O29=0,"",SUM(O$3:O29)-P29)</f>
        <v>18</v>
      </c>
      <c r="R29" s="5" t="s">
        <v>29</v>
      </c>
      <c r="S29" s="5">
        <f t="shared" si="2"/>
        <v>0</v>
      </c>
      <c r="T29" s="5">
        <f>IF(S29=2,1,0)</f>
        <v>0</v>
      </c>
      <c r="U29" s="5" t="str">
        <f>IF(S29=0,"",SUM(S$3:S29)-T29)</f>
        <v/>
      </c>
      <c r="V29" s="5" t="s">
        <v>29</v>
      </c>
      <c r="W29" s="5">
        <f t="shared" si="3"/>
        <v>1</v>
      </c>
      <c r="X29" s="5">
        <f>IF(W29=2,1,0)</f>
        <v>0</v>
      </c>
      <c r="Y29" s="5">
        <f>IF(W29=0,"",SUM(W$3:W29)-X29)</f>
        <v>12</v>
      </c>
      <c r="Z29" s="5" t="s">
        <v>29</v>
      </c>
      <c r="AA29" s="5">
        <f t="shared" si="4"/>
        <v>1</v>
      </c>
      <c r="AB29" s="5">
        <f>IF(AA29=2,1,0)</f>
        <v>0</v>
      </c>
      <c r="AC29" s="5">
        <f>IF(AA29=0,"",SUM(AA$3:AA29)-AB29)</f>
        <v>14</v>
      </c>
      <c r="AD29" s="5" t="s">
        <v>29</v>
      </c>
      <c r="AE29" s="5">
        <f t="shared" si="5"/>
        <v>0</v>
      </c>
      <c r="AF29" s="5">
        <f>IF(AE29=2,1,0)</f>
        <v>0</v>
      </c>
      <c r="AG29" s="5" t="str">
        <f>IF(AE29=0,"",SUM(AE$3:AE29)-AF29)</f>
        <v/>
      </c>
      <c r="AH29" s="5" t="s">
        <v>29</v>
      </c>
      <c r="AI29" s="5">
        <f t="shared" si="6"/>
        <v>0</v>
      </c>
      <c r="AJ29" s="5">
        <f>IF(AI29=2,1,0)</f>
        <v>0</v>
      </c>
      <c r="AK29" s="5" t="str">
        <f>IF(AI29=0,"",SUM(AI$3:AI29)-AJ29)</f>
        <v/>
      </c>
      <c r="AL29" s="5" t="s">
        <v>29</v>
      </c>
      <c r="BN29">
        <v>28</v>
      </c>
      <c r="BO29" t="s">
        <v>34</v>
      </c>
    </row>
    <row r="30" spans="1:72" x14ac:dyDescent="0.2">
      <c r="A30" s="2" t="s">
        <v>30</v>
      </c>
      <c r="B30" s="6">
        <f>IF(Year!B29&lt;&gt;"",Year!B29,"")</f>
        <v>12</v>
      </c>
      <c r="C30" s="6" t="str">
        <f>IF(Year!D29&lt;&gt;"",Year!D29,"")</f>
        <v>10a2</v>
      </c>
      <c r="D30" s="6" t="str">
        <f>IF(Year!F29&lt;&gt;"",Year!F29,"")</f>
        <v>7c2</v>
      </c>
      <c r="E30" s="6" t="str">
        <f>IF(Year!H29&lt;&gt;"",Year!H29,"")</f>
        <v>11b3</v>
      </c>
      <c r="F30" s="6">
        <f>IF(Year!J29&lt;&gt;"",Year!J29,"")</f>
        <v>13</v>
      </c>
      <c r="G30" s="6" t="str">
        <f>IF(Year!L29&lt;&gt;"",Year!L29,"")</f>
        <v/>
      </c>
      <c r="H30" s="6"/>
      <c r="K30" s="5">
        <f t="shared" si="0"/>
        <v>0</v>
      </c>
      <c r="L30" s="5">
        <f>IF(K30=2,1,0)</f>
        <v>0</v>
      </c>
      <c r="M30" s="5" t="str">
        <f>IF(K30=0,"",SUM(K$3:K30)-L30)</f>
        <v/>
      </c>
      <c r="N30" s="5" t="s">
        <v>30</v>
      </c>
      <c r="O30" s="5">
        <f t="shared" si="1"/>
        <v>1</v>
      </c>
      <c r="P30" s="5">
        <f>IF(O30=2,1,0)</f>
        <v>0</v>
      </c>
      <c r="Q30" s="5">
        <f>IF(O30=0,"",SUM(O$3:O30)-P30)</f>
        <v>19</v>
      </c>
      <c r="R30" s="5" t="s">
        <v>30</v>
      </c>
      <c r="S30" s="5">
        <f t="shared" si="2"/>
        <v>1</v>
      </c>
      <c r="T30" s="5">
        <f>IF(S30=2,1,0)</f>
        <v>0</v>
      </c>
      <c r="U30" s="5">
        <f>IF(S30=0,"",SUM(S$3:S30)-T30)</f>
        <v>12</v>
      </c>
      <c r="V30" s="5" t="s">
        <v>30</v>
      </c>
      <c r="W30" s="5">
        <f t="shared" si="3"/>
        <v>1</v>
      </c>
      <c r="X30" s="5">
        <f>IF(W30=2,1,0)</f>
        <v>0</v>
      </c>
      <c r="Y30" s="5">
        <f>IF(W30=0,"",SUM(W$3:W30)-X30)</f>
        <v>13</v>
      </c>
      <c r="Z30" s="5" t="s">
        <v>30</v>
      </c>
      <c r="AA30" s="5">
        <f t="shared" si="4"/>
        <v>0</v>
      </c>
      <c r="AB30" s="5">
        <f>IF(AA30=2,1,0)</f>
        <v>0</v>
      </c>
      <c r="AC30" s="5" t="str">
        <f>IF(AA30=0,"",SUM(AA$3:AA30)-AB30)</f>
        <v/>
      </c>
      <c r="AD30" s="5" t="s">
        <v>30</v>
      </c>
      <c r="AE30" s="5">
        <f t="shared" si="5"/>
        <v>1</v>
      </c>
      <c r="AF30" s="5">
        <f>IF(AE30=2,1,0)</f>
        <v>0</v>
      </c>
      <c r="AG30" s="5">
        <f>IF(AE30=0,"",SUM(AE$3:AE30)-AF30)</f>
        <v>17</v>
      </c>
      <c r="AH30" s="5" t="s">
        <v>30</v>
      </c>
      <c r="AI30" s="5">
        <f t="shared" si="6"/>
        <v>1</v>
      </c>
      <c r="AJ30" s="5">
        <f>IF(AI30=2,1,0)</f>
        <v>0</v>
      </c>
      <c r="AK30" s="5">
        <f>IF(AI30=0,"",SUM(AI$3:AI30)-AJ30)</f>
        <v>8</v>
      </c>
      <c r="AL30" s="5" t="s">
        <v>30</v>
      </c>
      <c r="BN30">
        <v>29</v>
      </c>
      <c r="BO30" t="s">
        <v>35</v>
      </c>
    </row>
    <row r="31" spans="1:72" x14ac:dyDescent="0.2">
      <c r="A31" s="2" t="s">
        <v>31</v>
      </c>
      <c r="B31" s="6" t="str">
        <f>IF(Year!B30&lt;&gt;"",Year!B30,"")</f>
        <v>11b3</v>
      </c>
      <c r="C31" s="6">
        <f>IF(Year!D30&lt;&gt;"",Year!D30,"")</f>
        <v>12</v>
      </c>
      <c r="D31" s="6" t="str">
        <f>IF(Year!F30&lt;&gt;"",Year!F30,"")</f>
        <v>8a1</v>
      </c>
      <c r="E31" s="6" t="str">
        <f>IF(Year!H30&lt;&gt;"",Year!H30,"")</f>
        <v>9b4</v>
      </c>
      <c r="F31" s="6" t="str">
        <f>IF(Year!J30&lt;&gt;"",Year!J30,"")</f>
        <v/>
      </c>
      <c r="G31" s="6" t="str">
        <f>IF(Year!L30&lt;&gt;"",Year!L30,"")</f>
        <v/>
      </c>
      <c r="H31" s="6"/>
      <c r="K31" s="5">
        <f t="shared" si="0"/>
        <v>1</v>
      </c>
      <c r="L31" s="5">
        <f>IF(K31=2,1,0)</f>
        <v>0</v>
      </c>
      <c r="M31" s="5">
        <f>IF(K31=0,"",SUM(K$3:K31)-L31)</f>
        <v>15</v>
      </c>
      <c r="N31" s="5" t="s">
        <v>31</v>
      </c>
      <c r="O31" s="5">
        <f t="shared" si="1"/>
        <v>1</v>
      </c>
      <c r="P31" s="5">
        <f>IF(O31=2,1,0)</f>
        <v>0</v>
      </c>
      <c r="Q31" s="5">
        <f>IF(O31=0,"",SUM(O$3:O31)-P31)</f>
        <v>20</v>
      </c>
      <c r="R31" s="5" t="s">
        <v>31</v>
      </c>
      <c r="S31" s="5">
        <f t="shared" si="2"/>
        <v>1</v>
      </c>
      <c r="T31" s="5">
        <f>IF(S31=2,1,0)</f>
        <v>0</v>
      </c>
      <c r="U31" s="5">
        <f>IF(S31=0,"",SUM(S$3:S31)-T31)</f>
        <v>13</v>
      </c>
      <c r="V31" s="5" t="s">
        <v>31</v>
      </c>
      <c r="W31" s="5">
        <f t="shared" si="3"/>
        <v>0</v>
      </c>
      <c r="X31" s="5">
        <f>IF(W31=2,1,0)</f>
        <v>0</v>
      </c>
      <c r="Y31" s="5" t="str">
        <f>IF(W31=0,"",SUM(W$3:W31)-X31)</f>
        <v/>
      </c>
      <c r="Z31" s="5" t="s">
        <v>31</v>
      </c>
      <c r="AA31" s="5">
        <f t="shared" si="4"/>
        <v>1</v>
      </c>
      <c r="AB31" s="5">
        <f>IF(AA31=2,1,0)</f>
        <v>0</v>
      </c>
      <c r="AC31" s="5">
        <f>IF(AA31=0,"",SUM(AA$3:AA31)-AB31)</f>
        <v>15</v>
      </c>
      <c r="AD31" s="5" t="s">
        <v>31</v>
      </c>
      <c r="AE31" s="5">
        <f t="shared" si="5"/>
        <v>0</v>
      </c>
      <c r="AF31" s="5">
        <f>IF(AE31=2,1,0)</f>
        <v>0</v>
      </c>
      <c r="AG31" s="5" t="str">
        <f>IF(AE31=0,"",SUM(AE$3:AE31)-AF31)</f>
        <v/>
      </c>
      <c r="AH31" s="5" t="s">
        <v>31</v>
      </c>
      <c r="AI31" s="5">
        <f t="shared" si="6"/>
        <v>0</v>
      </c>
      <c r="AJ31" s="5">
        <f>IF(AI31=2,1,0)</f>
        <v>0</v>
      </c>
      <c r="AK31" s="5" t="str">
        <f>IF(AI31=0,"",SUM(AI$3:AI31)-AJ31)</f>
        <v/>
      </c>
      <c r="AL31" s="5" t="s">
        <v>31</v>
      </c>
      <c r="BN31">
        <v>30</v>
      </c>
      <c r="BO31" t="s">
        <v>36</v>
      </c>
    </row>
    <row r="32" spans="1:72" x14ac:dyDescent="0.2">
      <c r="B32" s="6" t="str">
        <f>IF(Year!B31&lt;&gt;"",Year!B31,"")</f>
        <v/>
      </c>
      <c r="C32" s="6" t="str">
        <f>IF(Year!D31&lt;&gt;"",Year!D31,"")</f>
        <v/>
      </c>
      <c r="D32" s="6" t="str">
        <f>IF(Year!F31&lt;&gt;"",Year!F31,"")</f>
        <v/>
      </c>
      <c r="E32" s="6" t="str">
        <f>IF(Year!H31&lt;&gt;"",Year!H31,"")</f>
        <v/>
      </c>
      <c r="F32" s="6" t="str">
        <f>IF(Year!J31&lt;&gt;"",Year!J31,"")</f>
        <v/>
      </c>
      <c r="G32" s="6" t="str">
        <f>IF(Year!L31&lt;&gt;"",Year!L31,"")</f>
        <v/>
      </c>
      <c r="K32" s="5">
        <f t="shared" si="0"/>
        <v>0</v>
      </c>
      <c r="L32" s="5">
        <f>IF(K31=2,"1",0)</f>
        <v>0</v>
      </c>
      <c r="M32" s="5" t="str">
        <f>IF(K31=2,M31+1,"")</f>
        <v/>
      </c>
      <c r="O32" s="5">
        <f t="shared" si="1"/>
        <v>0</v>
      </c>
      <c r="P32" s="5">
        <f>IF(O31=2,"1",0)</f>
        <v>0</v>
      </c>
      <c r="Q32" s="5" t="str">
        <f>IF(O31=2,Q31+1,"")</f>
        <v/>
      </c>
      <c r="S32" s="5">
        <f t="shared" si="2"/>
        <v>0</v>
      </c>
      <c r="T32" s="5">
        <f>IF(S31=2,"1",0)</f>
        <v>0</v>
      </c>
      <c r="U32" s="5" t="str">
        <f>IF(S31=2,U31+1,"")</f>
        <v/>
      </c>
      <c r="W32" s="5">
        <f t="shared" si="3"/>
        <v>0</v>
      </c>
      <c r="X32" s="5">
        <f>IF(W31=2,"1",0)</f>
        <v>0</v>
      </c>
      <c r="Y32" s="5" t="str">
        <f>IF(W31=2,Y31+1,"")</f>
        <v/>
      </c>
      <c r="AA32" s="5">
        <f t="shared" si="4"/>
        <v>0</v>
      </c>
      <c r="AB32" s="5">
        <f>IF(AA31=2,"1",0)</f>
        <v>0</v>
      </c>
      <c r="AC32" s="5" t="str">
        <f>IF(AA31=2,AC31+1,"")</f>
        <v/>
      </c>
      <c r="AE32" s="5">
        <f t="shared" si="5"/>
        <v>0</v>
      </c>
      <c r="AF32" s="5">
        <f>IF(AE31=2,"1",0)</f>
        <v>0</v>
      </c>
      <c r="AG32" s="5" t="str">
        <f>IF(AE31=2,AG31+1,"")</f>
        <v/>
      </c>
      <c r="AI32" s="5">
        <f t="shared" si="6"/>
        <v>0</v>
      </c>
      <c r="AJ32" s="5">
        <f>IF(AI31=2,"1",0)</f>
        <v>0</v>
      </c>
      <c r="AK32" s="5" t="str">
        <f>IF(AI31=2,AK31+1,"")</f>
        <v/>
      </c>
      <c r="AL32" s="5"/>
      <c r="BN32">
        <v>31</v>
      </c>
      <c r="BO32" t="s">
        <v>37</v>
      </c>
      <c r="BT32" t="s">
        <v>32</v>
      </c>
    </row>
    <row r="33" spans="1:72" x14ac:dyDescent="0.2">
      <c r="A33" s="2" t="s">
        <v>32</v>
      </c>
      <c r="B33" s="6">
        <f>IF(Year!B32&lt;&gt;"",Year!B32,"")</f>
        <v>13</v>
      </c>
      <c r="C33" s="6" t="str">
        <f>IF(Year!D32&lt;&gt;"",Year!D32,"")</f>
        <v/>
      </c>
      <c r="D33" s="6" t="str">
        <f>IF(Year!F32&lt;&gt;"",Year!F32,"")</f>
        <v>9b4</v>
      </c>
      <c r="E33" s="6" t="str">
        <f>IF(Year!H32&lt;&gt;"",Year!H32,"")</f>
        <v>10a2</v>
      </c>
      <c r="F33" s="6" t="str">
        <f>IF(Year!J32&lt;&gt;"",Year!J32,"")</f>
        <v>8a1</v>
      </c>
      <c r="G33" s="6" t="str">
        <f>IF(Year!L32&lt;&gt;"",Year!L32,"")</f>
        <v/>
      </c>
      <c r="H33" s="8" t="s">
        <v>81</v>
      </c>
      <c r="K33" s="5">
        <f t="shared" si="0"/>
        <v>1</v>
      </c>
      <c r="L33" s="5">
        <f>IF(K33=2,1,0)</f>
        <v>0</v>
      </c>
      <c r="M33" s="5">
        <f>IF(K33=0,"",SUM(K$3:K33)-L33)</f>
        <v>16</v>
      </c>
      <c r="N33" s="5" t="s">
        <v>32</v>
      </c>
      <c r="O33" s="5">
        <f t="shared" si="1"/>
        <v>0</v>
      </c>
      <c r="P33" s="5">
        <f>IF(O33=2,1,0)</f>
        <v>0</v>
      </c>
      <c r="Q33" s="5" t="str">
        <f>IF(O33=0,"",SUM(O$3:O33)-P33)</f>
        <v/>
      </c>
      <c r="R33" s="5" t="s">
        <v>32</v>
      </c>
      <c r="S33" s="5">
        <f t="shared" si="2"/>
        <v>0</v>
      </c>
      <c r="T33" s="5">
        <f>IF(S33=2,1,0)</f>
        <v>0</v>
      </c>
      <c r="U33" s="5" t="str">
        <f>IF(S33=0,"",SUM(S$3:S33)-T33)</f>
        <v/>
      </c>
      <c r="V33" s="5" t="s">
        <v>32</v>
      </c>
      <c r="W33" s="5">
        <f t="shared" si="3"/>
        <v>1</v>
      </c>
      <c r="X33" s="5">
        <f>IF(W33=2,1,0)</f>
        <v>0</v>
      </c>
      <c r="Y33" s="5">
        <f>IF(W33=0,"",SUM(W$3:W33)-X33)</f>
        <v>14</v>
      </c>
      <c r="Z33" s="5" t="s">
        <v>32</v>
      </c>
      <c r="AA33" s="5">
        <f t="shared" si="4"/>
        <v>1</v>
      </c>
      <c r="AB33" s="5">
        <f>IF(AA33=2,1,0)</f>
        <v>0</v>
      </c>
      <c r="AC33" s="5">
        <f>IF(AA33=0,"",SUM(AA$3:AA33)-AB33)</f>
        <v>16</v>
      </c>
      <c r="AD33" s="5" t="s">
        <v>32</v>
      </c>
      <c r="AE33" s="5">
        <f t="shared" si="5"/>
        <v>1</v>
      </c>
      <c r="AF33" s="5">
        <f>IF(AE33=2,1,0)</f>
        <v>0</v>
      </c>
      <c r="AG33" s="5">
        <f>IF(AE33=0,"",SUM(AE$3:AE33)-AF33)</f>
        <v>18</v>
      </c>
      <c r="AH33" s="5" t="s">
        <v>32</v>
      </c>
      <c r="AI33" s="5">
        <f t="shared" si="6"/>
        <v>0</v>
      </c>
      <c r="AJ33" s="5">
        <f>IF(AI33=2,1,0)</f>
        <v>0</v>
      </c>
      <c r="AK33" s="5" t="str">
        <f>IF(AI33=0,"",SUM(AI$3:AI33)-AJ33)</f>
        <v/>
      </c>
      <c r="AL33" s="5" t="s">
        <v>32</v>
      </c>
      <c r="BN33">
        <v>32</v>
      </c>
      <c r="BO33" t="s">
        <v>38</v>
      </c>
    </row>
    <row r="34" spans="1:72" x14ac:dyDescent="0.2">
      <c r="A34" s="2" t="s">
        <v>33</v>
      </c>
      <c r="B34" s="6" t="str">
        <f>IF(Year!B33&lt;&gt;"",Year!B33,"")</f>
        <v>11b3</v>
      </c>
      <c r="C34" s="6" t="str">
        <f>IF(Year!D33&lt;&gt;"",Year!D33,"")</f>
        <v>8a1</v>
      </c>
      <c r="D34" s="6" t="str">
        <f>IF(Year!F33&lt;&gt;"",Year!F33,"")</f>
        <v/>
      </c>
      <c r="E34" s="6" t="str">
        <f>IF(Year!H33&lt;&gt;"",Year!H33,"")</f>
        <v/>
      </c>
      <c r="F34" s="6">
        <f>IF(Year!J33&lt;&gt;"",Year!J33,"")</f>
        <v>12</v>
      </c>
      <c r="G34" s="6" t="str">
        <f>IF(Year!L33&lt;&gt;"",Year!L33,"")</f>
        <v/>
      </c>
      <c r="H34" s="8"/>
      <c r="K34" s="5">
        <f t="shared" si="0"/>
        <v>1</v>
      </c>
      <c r="L34" s="5">
        <f>IF(K34=2,1,0)</f>
        <v>0</v>
      </c>
      <c r="M34" s="5">
        <f>IF(K34=0,"",SUM(K$3:K34)-L34)</f>
        <v>17</v>
      </c>
      <c r="N34" s="5" t="s">
        <v>33</v>
      </c>
      <c r="O34" s="5">
        <f t="shared" si="1"/>
        <v>1</v>
      </c>
      <c r="P34" s="5">
        <f>IF(O34=2,1,0)</f>
        <v>0</v>
      </c>
      <c r="Q34" s="5">
        <f>IF(O34=0,"",SUM(O$3:O34)-P34)</f>
        <v>21</v>
      </c>
      <c r="R34" s="5" t="s">
        <v>33</v>
      </c>
      <c r="S34" s="5">
        <f t="shared" si="2"/>
        <v>1</v>
      </c>
      <c r="T34" s="5">
        <f>IF(S34=2,1,0)</f>
        <v>0</v>
      </c>
      <c r="U34" s="5">
        <f>IF(S34=0,"",SUM(S$3:S34)-T34)</f>
        <v>14</v>
      </c>
      <c r="V34" s="5" t="s">
        <v>33</v>
      </c>
      <c r="W34" s="5">
        <f t="shared" si="3"/>
        <v>0</v>
      </c>
      <c r="X34" s="5">
        <f>IF(W34=2,1,0)</f>
        <v>0</v>
      </c>
      <c r="Y34" s="5" t="str">
        <f>IF(W34=0,"",SUM(W$3:W34)-X34)</f>
        <v/>
      </c>
      <c r="Z34" s="5" t="s">
        <v>33</v>
      </c>
      <c r="AA34" s="5">
        <f t="shared" si="4"/>
        <v>0</v>
      </c>
      <c r="AB34" s="5">
        <f>IF(AA34=2,1,0)</f>
        <v>0</v>
      </c>
      <c r="AC34" s="5" t="str">
        <f>IF(AA34=0,"",SUM(AA$3:AA34)-AB34)</f>
        <v/>
      </c>
      <c r="AD34" s="5" t="s">
        <v>33</v>
      </c>
      <c r="AE34" s="5">
        <f t="shared" si="5"/>
        <v>0</v>
      </c>
      <c r="AF34" s="5">
        <f>IF(AE34=2,1,0)</f>
        <v>0</v>
      </c>
      <c r="AG34" s="5" t="str">
        <f>IF(AE34=0,"",SUM(AE$3:AE34)-AF34)</f>
        <v/>
      </c>
      <c r="AH34" s="5" t="s">
        <v>33</v>
      </c>
      <c r="AI34" s="5">
        <f t="shared" si="6"/>
        <v>0</v>
      </c>
      <c r="AJ34" s="5">
        <f>IF(AI34=2,1,0)</f>
        <v>0</v>
      </c>
      <c r="AK34" s="5" t="str">
        <f>IF(AI34=0,"",SUM(AI$3:AI34)-AJ34)</f>
        <v/>
      </c>
      <c r="AL34" s="5" t="s">
        <v>33</v>
      </c>
      <c r="BN34">
        <v>33</v>
      </c>
      <c r="BO34" t="s">
        <v>39</v>
      </c>
    </row>
    <row r="35" spans="1:72" x14ac:dyDescent="0.2">
      <c r="A35" s="2" t="s">
        <v>34</v>
      </c>
      <c r="B35" s="6" t="str">
        <f>IF(Year!B34&lt;&gt;"",Year!B34,"")</f>
        <v>9b4</v>
      </c>
      <c r="C35" s="6" t="str">
        <f>IF(Year!D34&lt;&gt;"",Year!D34,"")</f>
        <v/>
      </c>
      <c r="D35" s="6">
        <f>IF(Year!F34&lt;&gt;"",Year!F34,"")</f>
        <v>12</v>
      </c>
      <c r="E35" s="6" t="str">
        <f>IF(Year!H34&lt;&gt;"",Year!H34,"")</f>
        <v>10a2</v>
      </c>
      <c r="F35" s="6" t="str">
        <f>IF(Year!J34&lt;&gt;"",Year!J34,"")</f>
        <v>11b3</v>
      </c>
      <c r="G35" s="6" t="str">
        <f>IF(Year!L34&lt;&gt;"",Year!L34,"")</f>
        <v/>
      </c>
      <c r="H35" s="8"/>
      <c r="K35" s="5">
        <f t="shared" si="0"/>
        <v>0</v>
      </c>
      <c r="L35" s="5">
        <f>IF(K35=2,1,0)</f>
        <v>0</v>
      </c>
      <c r="M35" s="5" t="str">
        <f>IF(K35=0,"",SUM(K$3:K35)-L35)</f>
        <v/>
      </c>
      <c r="N35" s="5" t="s">
        <v>34</v>
      </c>
      <c r="O35" s="5">
        <f t="shared" si="1"/>
        <v>1</v>
      </c>
      <c r="P35" s="5">
        <f>IF(O35=2,1,0)</f>
        <v>0</v>
      </c>
      <c r="Q35" s="5">
        <f>IF(O35=0,"",SUM(O$3:O35)-P35)</f>
        <v>22</v>
      </c>
      <c r="R35" s="5" t="s">
        <v>34</v>
      </c>
      <c r="S35" s="5">
        <f t="shared" si="2"/>
        <v>1</v>
      </c>
      <c r="T35" s="5">
        <f>IF(S35=2,1,0)</f>
        <v>0</v>
      </c>
      <c r="U35" s="5">
        <f>IF(S35=0,"",SUM(S$3:S35)-T35)</f>
        <v>15</v>
      </c>
      <c r="V35" s="5" t="s">
        <v>34</v>
      </c>
      <c r="W35" s="5">
        <f t="shared" si="3"/>
        <v>0</v>
      </c>
      <c r="X35" s="5">
        <f>IF(W35=2,1,0)</f>
        <v>0</v>
      </c>
      <c r="Y35" s="5" t="str">
        <f>IF(W35=0,"",SUM(W$3:W35)-X35)</f>
        <v/>
      </c>
      <c r="Z35" s="5" t="s">
        <v>34</v>
      </c>
      <c r="AA35" s="5">
        <f t="shared" si="4"/>
        <v>1</v>
      </c>
      <c r="AB35" s="5">
        <f>IF(AA35=2,1,0)</f>
        <v>0</v>
      </c>
      <c r="AC35" s="5">
        <f>IF(AA35=0,"",SUM(AA$3:AA35)-AB35)</f>
        <v>17</v>
      </c>
      <c r="AD35" s="5" t="s">
        <v>34</v>
      </c>
      <c r="AE35" s="5">
        <f t="shared" si="5"/>
        <v>1</v>
      </c>
      <c r="AF35" s="5">
        <f>IF(AE35=2,1,0)</f>
        <v>0</v>
      </c>
      <c r="AG35" s="5">
        <f>IF(AE35=0,"",SUM(AE$3:AE35)-AF35)</f>
        <v>19</v>
      </c>
      <c r="AH35" s="5" t="s">
        <v>34</v>
      </c>
      <c r="AI35" s="5">
        <f t="shared" si="6"/>
        <v>0</v>
      </c>
      <c r="AJ35" s="5">
        <f>IF(AI35=2,1,0)</f>
        <v>0</v>
      </c>
      <c r="AK35" s="5" t="str">
        <f>IF(AI35=0,"",SUM(AI$3:AI35)-AJ35)</f>
        <v/>
      </c>
      <c r="AL35" s="5" t="s">
        <v>34</v>
      </c>
      <c r="BN35">
        <v>34</v>
      </c>
      <c r="BO35" t="s">
        <v>40</v>
      </c>
    </row>
    <row r="36" spans="1:72" x14ac:dyDescent="0.2">
      <c r="A36" s="2" t="s">
        <v>35</v>
      </c>
      <c r="B36" s="6" t="str">
        <f>IF(Year!B35&lt;&gt;"",Year!B35,"")</f>
        <v>11b3</v>
      </c>
      <c r="C36" s="6" t="str">
        <f>IF(Year!D35&lt;&gt;"",Year!D35,"")</f>
        <v>9b4</v>
      </c>
      <c r="D36" s="6" t="str">
        <f>IF(Year!F35&lt;&gt;"",Year!F35,"")</f>
        <v>10a2</v>
      </c>
      <c r="E36" s="6" t="str">
        <f>IF(Year!H35&lt;&gt;"",Year!H35,"")</f>
        <v/>
      </c>
      <c r="F36" s="6" t="str">
        <f>IF(Year!J35&lt;&gt;"",Year!J35,"")</f>
        <v>7c2</v>
      </c>
      <c r="G36" s="6" t="str">
        <f>IF(Year!L35&lt;&gt;"",Year!L35,"")</f>
        <v/>
      </c>
      <c r="H36" s="8"/>
      <c r="K36" s="5">
        <f t="shared" si="0"/>
        <v>0</v>
      </c>
      <c r="L36" s="5">
        <f>IF(K36=2,1,0)</f>
        <v>0</v>
      </c>
      <c r="M36" s="5" t="str">
        <f>IF(K36=0,"",SUM(K$3:K36)-L36)</f>
        <v/>
      </c>
      <c r="N36" s="5" t="s">
        <v>35</v>
      </c>
      <c r="O36" s="5">
        <f t="shared" si="1"/>
        <v>1</v>
      </c>
      <c r="P36" s="5">
        <f>IF(O36=2,1,0)</f>
        <v>0</v>
      </c>
      <c r="Q36" s="5">
        <f>IF(O36=0,"",SUM(O$3:O36)-P36)</f>
        <v>23</v>
      </c>
      <c r="R36" s="5" t="s">
        <v>35</v>
      </c>
      <c r="S36" s="5">
        <f t="shared" si="2"/>
        <v>0</v>
      </c>
      <c r="T36" s="5">
        <f>IF(S36=2,1,0)</f>
        <v>0</v>
      </c>
      <c r="U36" s="5" t="str">
        <f>IF(S36=0,"",SUM(S$3:S36)-T36)</f>
        <v/>
      </c>
      <c r="V36" s="5" t="s">
        <v>35</v>
      </c>
      <c r="W36" s="5">
        <f t="shared" si="3"/>
        <v>0</v>
      </c>
      <c r="X36" s="5">
        <f>IF(W36=2,1,0)</f>
        <v>0</v>
      </c>
      <c r="Y36" s="5" t="str">
        <f>IF(W36=0,"",SUM(W$3:W36)-X36)</f>
        <v/>
      </c>
      <c r="Z36" s="5" t="s">
        <v>35</v>
      </c>
      <c r="AA36" s="5">
        <f t="shared" si="4"/>
        <v>1</v>
      </c>
      <c r="AB36" s="5">
        <f>IF(AA36=2,1,0)</f>
        <v>0</v>
      </c>
      <c r="AC36" s="5">
        <f>IF(AA36=0,"",SUM(AA$3:AA36)-AB36)</f>
        <v>18</v>
      </c>
      <c r="AD36" s="5" t="s">
        <v>35</v>
      </c>
      <c r="AE36" s="5">
        <f t="shared" si="5"/>
        <v>1</v>
      </c>
      <c r="AF36" s="5">
        <f>IF(AE36=2,1,0)</f>
        <v>0</v>
      </c>
      <c r="AG36" s="5">
        <f>IF(AE36=0,"",SUM(AE$3:AE36)-AF36)</f>
        <v>20</v>
      </c>
      <c r="AH36" s="5" t="s">
        <v>35</v>
      </c>
      <c r="AI36" s="5">
        <f t="shared" si="6"/>
        <v>1</v>
      </c>
      <c r="AJ36" s="5">
        <f>IF(AI36=2,1,0)</f>
        <v>0</v>
      </c>
      <c r="AK36" s="5">
        <f>IF(AI36=0,"",SUM(AI$3:AI36)-AJ36)</f>
        <v>9</v>
      </c>
      <c r="AL36" s="5" t="s">
        <v>35</v>
      </c>
      <c r="BN36">
        <v>35</v>
      </c>
      <c r="BO36" t="s">
        <v>41</v>
      </c>
    </row>
    <row r="37" spans="1:72" x14ac:dyDescent="0.2">
      <c r="A37" s="2" t="s">
        <v>36</v>
      </c>
      <c r="B37" s="6" t="str">
        <f>IF(Year!B36&lt;&gt;"",Year!B36,"")</f>
        <v>10a2</v>
      </c>
      <c r="C37" s="6" t="str">
        <f>IF(Year!D36&lt;&gt;"",Year!D36,"")</f>
        <v>8a1</v>
      </c>
      <c r="D37" s="6">
        <f>IF(Year!F36&lt;&gt;"",Year!F36,"")</f>
        <v>13</v>
      </c>
      <c r="E37" s="6" t="str">
        <f>IF(Year!H36&lt;&gt;"",Year!H36,"")</f>
        <v/>
      </c>
      <c r="F37" s="6" t="str">
        <f>IF(Year!J36&lt;&gt;"",Year!J36,"")</f>
        <v>11b3</v>
      </c>
      <c r="G37" s="6" t="str">
        <f>IF(Year!L36&lt;&gt;"",Year!L36,"")</f>
        <v/>
      </c>
      <c r="H37" s="8"/>
      <c r="K37" s="5">
        <f t="shared" si="0"/>
        <v>1</v>
      </c>
      <c r="L37" s="5">
        <f>IF(K37=2,1,0)</f>
        <v>0</v>
      </c>
      <c r="M37" s="5">
        <f>IF(K37=0,"",SUM(K$3:K37)-L37)</f>
        <v>18</v>
      </c>
      <c r="N37" s="5" t="s">
        <v>36</v>
      </c>
      <c r="O37" s="5">
        <f t="shared" si="1"/>
        <v>1</v>
      </c>
      <c r="P37" s="5">
        <f>IF(O37=2,1,0)</f>
        <v>0</v>
      </c>
      <c r="Q37" s="5">
        <f>IF(O37=0,"",SUM(O$3:O37)-P37)</f>
        <v>24</v>
      </c>
      <c r="R37" s="5" t="s">
        <v>36</v>
      </c>
      <c r="S37" s="5">
        <f t="shared" si="2"/>
        <v>0</v>
      </c>
      <c r="T37" s="5">
        <f>IF(S37=2,1,0)</f>
        <v>0</v>
      </c>
      <c r="U37" s="5" t="str">
        <f>IF(S37=0,"",SUM(S$3:S37)-T37)</f>
        <v/>
      </c>
      <c r="V37" s="5" t="s">
        <v>36</v>
      </c>
      <c r="W37" s="5">
        <f t="shared" si="3"/>
        <v>1</v>
      </c>
      <c r="X37" s="5">
        <f>IF(W37=2,1,0)</f>
        <v>0</v>
      </c>
      <c r="Y37" s="5">
        <f>IF(W37=0,"",SUM(W$3:W37)-X37)</f>
        <v>15</v>
      </c>
      <c r="Z37" s="5" t="s">
        <v>36</v>
      </c>
      <c r="AA37" s="5">
        <f t="shared" si="4"/>
        <v>0</v>
      </c>
      <c r="AB37" s="5">
        <f>IF(AA37=2,1,0)</f>
        <v>0</v>
      </c>
      <c r="AC37" s="5" t="str">
        <f>IF(AA37=0,"",SUM(AA$3:AA37)-AB37)</f>
        <v/>
      </c>
      <c r="AD37" s="5" t="s">
        <v>36</v>
      </c>
      <c r="AE37" s="5">
        <f t="shared" si="5"/>
        <v>1</v>
      </c>
      <c r="AF37" s="5">
        <f>IF(AE37=2,1,0)</f>
        <v>0</v>
      </c>
      <c r="AG37" s="5">
        <f>IF(AE37=0,"",SUM(AE$3:AE37)-AF37)</f>
        <v>21</v>
      </c>
      <c r="AH37" s="5" t="s">
        <v>36</v>
      </c>
      <c r="AI37" s="5">
        <f t="shared" si="6"/>
        <v>0</v>
      </c>
      <c r="AJ37" s="5">
        <f>IF(AI37=2,1,0)</f>
        <v>0</v>
      </c>
      <c r="AK37" s="5" t="str">
        <f>IF(AI37=0,"",SUM(AI$3:AI37)-AJ37)</f>
        <v/>
      </c>
      <c r="AL37" s="5" t="s">
        <v>36</v>
      </c>
    </row>
    <row r="38" spans="1:72" x14ac:dyDescent="0.2">
      <c r="B38" s="6" t="str">
        <f>IF(Year!B37&lt;&gt;"",Year!B37,"")</f>
        <v/>
      </c>
      <c r="C38" s="6" t="str">
        <f>IF(Year!D37&lt;&gt;"",Year!D37,"")</f>
        <v/>
      </c>
      <c r="D38" s="6" t="str">
        <f>IF(Year!F37&lt;&gt;"",Year!F37,"")</f>
        <v/>
      </c>
      <c r="E38" s="6" t="str">
        <f>IF(Year!H37&lt;&gt;"",Year!H37,"")</f>
        <v/>
      </c>
      <c r="F38" s="6" t="str">
        <f>IF(Year!J37&lt;&gt;"",Year!J37,"")</f>
        <v/>
      </c>
      <c r="G38" s="6" t="str">
        <f>IF(Year!L37&lt;&gt;"",Year!L37,"")</f>
        <v/>
      </c>
      <c r="K38" s="5">
        <f t="shared" si="0"/>
        <v>0</v>
      </c>
      <c r="L38" s="5">
        <f>IF(K37=2,"1",0)</f>
        <v>0</v>
      </c>
      <c r="M38" s="5" t="str">
        <f>IF(K37=2,M37+1,"")</f>
        <v/>
      </c>
      <c r="O38" s="5">
        <f t="shared" si="1"/>
        <v>0</v>
      </c>
      <c r="P38" s="5">
        <f>IF(O37=2,"1",0)</f>
        <v>0</v>
      </c>
      <c r="Q38" s="5" t="str">
        <f>IF(O37=2,Q37+1,"")</f>
        <v/>
      </c>
      <c r="S38" s="5">
        <f t="shared" si="2"/>
        <v>0</v>
      </c>
      <c r="T38" s="5">
        <f>IF(S37=2,"1",0)</f>
        <v>0</v>
      </c>
      <c r="U38" s="5" t="str">
        <f>IF(S37=2,U37+1,"")</f>
        <v/>
      </c>
      <c r="W38" s="5">
        <f t="shared" si="3"/>
        <v>0</v>
      </c>
      <c r="X38" s="5">
        <f>IF(W37=2,"1",0)</f>
        <v>0</v>
      </c>
      <c r="Y38" s="5" t="str">
        <f>IF(W37=2,Y37+1,"")</f>
        <v/>
      </c>
      <c r="AA38" s="5">
        <f t="shared" si="4"/>
        <v>0</v>
      </c>
      <c r="AB38" s="5">
        <f>IF(AA37=2,"1",0)</f>
        <v>0</v>
      </c>
      <c r="AC38" s="5" t="str">
        <f>IF(AA37=2,AC37+1,"")</f>
        <v/>
      </c>
      <c r="AE38" s="5">
        <f t="shared" si="5"/>
        <v>0</v>
      </c>
      <c r="AF38" s="5">
        <f>IF(AE37=2,"1",0)</f>
        <v>0</v>
      </c>
      <c r="AG38" s="5" t="str">
        <f>IF(AE37=2,AG37+1,"")</f>
        <v/>
      </c>
      <c r="AI38" s="5">
        <f t="shared" si="6"/>
        <v>0</v>
      </c>
      <c r="AJ38" s="5">
        <f>IF(AI37=2,"1",0)</f>
        <v>0</v>
      </c>
      <c r="AK38" s="5" t="str">
        <f>IF(AI37=2,AK37+1,"")</f>
        <v/>
      </c>
      <c r="AL38" s="5"/>
      <c r="BT38" t="s">
        <v>37</v>
      </c>
    </row>
    <row r="39" spans="1:72" x14ac:dyDescent="0.2">
      <c r="A39" s="2" t="s">
        <v>37</v>
      </c>
      <c r="B39" s="6" t="str">
        <f>IF(Year!B38&lt;&gt;"",Year!B38,"")</f>
        <v>8a1</v>
      </c>
      <c r="C39" s="6" t="str">
        <f>IF(Year!D38&lt;&gt;"",Year!D38,"")</f>
        <v>10a2</v>
      </c>
      <c r="D39" s="6">
        <f>IF(Year!F38&lt;&gt;"",Year!F38,"")</f>
        <v>12</v>
      </c>
      <c r="E39" s="6" t="str">
        <f>IF(Year!H38&lt;&gt;"",Year!H38,"")</f>
        <v>9b4</v>
      </c>
      <c r="F39" s="6" t="str">
        <f>IF(Year!J38&lt;&gt;"",Year!J38,"")</f>
        <v>11b3</v>
      </c>
      <c r="G39" s="6" t="str">
        <f>IF(Year!L38&lt;&gt;"",Year!L38,"")</f>
        <v/>
      </c>
      <c r="H39" s="6" t="s">
        <v>67</v>
      </c>
      <c r="K39" s="5">
        <f t="shared" si="0"/>
        <v>1</v>
      </c>
      <c r="L39" s="5">
        <f>IF(K39=2,1,0)</f>
        <v>0</v>
      </c>
      <c r="M39" s="5">
        <f>IF(K39=0,"",SUM(K$3:K39)-L39)</f>
        <v>19</v>
      </c>
      <c r="N39" s="5" t="s">
        <v>37</v>
      </c>
      <c r="O39" s="5">
        <f t="shared" si="1"/>
        <v>1</v>
      </c>
      <c r="P39" s="5">
        <f>IF(O39=2,1,0)</f>
        <v>0</v>
      </c>
      <c r="Q39" s="5">
        <f>IF(O39=0,"",SUM(O$3:O39)-P39)</f>
        <v>25</v>
      </c>
      <c r="R39" s="5" t="s">
        <v>37</v>
      </c>
      <c r="S39" s="5">
        <f t="shared" si="2"/>
        <v>1</v>
      </c>
      <c r="T39" s="5">
        <f>IF(S39=2,1,0)</f>
        <v>0</v>
      </c>
      <c r="U39" s="5">
        <f>IF(S39=0,"",SUM(S$3:S39)-T39)</f>
        <v>16</v>
      </c>
      <c r="V39" s="5" t="s">
        <v>37</v>
      </c>
      <c r="W39" s="5">
        <f t="shared" si="3"/>
        <v>0</v>
      </c>
      <c r="X39" s="5">
        <f>IF(W39=2,1,0)</f>
        <v>0</v>
      </c>
      <c r="Y39" s="5" t="str">
        <f>IF(W39=0,"",SUM(W$3:W39)-X39)</f>
        <v/>
      </c>
      <c r="Z39" s="5" t="s">
        <v>37</v>
      </c>
      <c r="AA39" s="5">
        <f t="shared" si="4"/>
        <v>1</v>
      </c>
      <c r="AB39" s="5">
        <f>IF(AA39=2,1,0)</f>
        <v>0</v>
      </c>
      <c r="AC39" s="5">
        <f>IF(AA39=0,"",SUM(AA$3:AA39)-AB39)</f>
        <v>19</v>
      </c>
      <c r="AD39" s="5" t="s">
        <v>37</v>
      </c>
      <c r="AE39" s="5">
        <f t="shared" si="5"/>
        <v>1</v>
      </c>
      <c r="AF39" s="5">
        <f>IF(AE39=2,1,0)</f>
        <v>0</v>
      </c>
      <c r="AG39" s="5">
        <f>IF(AE39=0,"",SUM(AE$3:AE39)-AF39)</f>
        <v>22</v>
      </c>
      <c r="AH39" s="5" t="s">
        <v>37</v>
      </c>
      <c r="AI39" s="5">
        <f t="shared" si="6"/>
        <v>0</v>
      </c>
      <c r="AJ39" s="5">
        <f>IF(AI39=2,1,0)</f>
        <v>0</v>
      </c>
      <c r="AK39" s="5" t="str">
        <f>IF(AI39=0,"",SUM(AI$3:AI39)-AJ39)</f>
        <v/>
      </c>
      <c r="AL39" s="5" t="s">
        <v>37</v>
      </c>
    </row>
    <row r="40" spans="1:72" x14ac:dyDescent="0.2">
      <c r="A40" s="2" t="s">
        <v>38</v>
      </c>
      <c r="B40" s="6" t="str">
        <f>IF(Year!B39&lt;&gt;"",Year!B39,"")</f>
        <v/>
      </c>
      <c r="C40" s="6">
        <f>IF(Year!D39&lt;&gt;"",Year!D39,"")</f>
        <v>13</v>
      </c>
      <c r="D40" s="6" t="str">
        <f>IF(Year!F39&lt;&gt;"",Year!F39,"")</f>
        <v>7c2</v>
      </c>
      <c r="E40" s="6" t="str">
        <f>IF(Year!H39&lt;&gt;"",Year!H39,"")</f>
        <v>10a2</v>
      </c>
      <c r="F40" s="6" t="str">
        <f>IF(Year!J39&lt;&gt;"",Year!J39,"")</f>
        <v>8a1</v>
      </c>
      <c r="G40" s="6" t="str">
        <f>IF(Year!L39&lt;&gt;"",Year!L39,"")</f>
        <v/>
      </c>
      <c r="H40" s="6"/>
      <c r="K40" s="5">
        <f t="shared" si="0"/>
        <v>1</v>
      </c>
      <c r="L40" s="5">
        <f>IF(K40=2,1,0)</f>
        <v>0</v>
      </c>
      <c r="M40" s="5">
        <f>IF(K40=0,"",SUM(K$3:K40)-L40)</f>
        <v>20</v>
      </c>
      <c r="N40" s="5" t="s">
        <v>38</v>
      </c>
      <c r="O40" s="5">
        <f t="shared" si="1"/>
        <v>0</v>
      </c>
      <c r="P40" s="5">
        <f>IF(O40=2,1,0)</f>
        <v>0</v>
      </c>
      <c r="Q40" s="5" t="str">
        <f>IF(O40=0,"",SUM(O$3:O40)-P40)</f>
        <v/>
      </c>
      <c r="R40" s="5" t="s">
        <v>38</v>
      </c>
      <c r="S40" s="5">
        <f t="shared" si="2"/>
        <v>0</v>
      </c>
      <c r="T40" s="5">
        <f>IF(S40=2,1,0)</f>
        <v>0</v>
      </c>
      <c r="U40" s="5" t="str">
        <f>IF(S40=0,"",SUM(S$3:S40)-T40)</f>
        <v/>
      </c>
      <c r="V40" s="5" t="s">
        <v>38</v>
      </c>
      <c r="W40" s="5">
        <f t="shared" si="3"/>
        <v>1</v>
      </c>
      <c r="X40" s="5">
        <f>IF(W40=2,1,0)</f>
        <v>0</v>
      </c>
      <c r="Y40" s="5">
        <f>IF(W40=0,"",SUM(W$3:W40)-X40)</f>
        <v>16</v>
      </c>
      <c r="Z40" s="5" t="s">
        <v>38</v>
      </c>
      <c r="AA40" s="5">
        <f t="shared" si="4"/>
        <v>0</v>
      </c>
      <c r="AB40" s="5">
        <f>IF(AA40=2,1,0)</f>
        <v>0</v>
      </c>
      <c r="AC40" s="5" t="str">
        <f>IF(AA40=0,"",SUM(AA$3:AA40)-AB40)</f>
        <v/>
      </c>
      <c r="AD40" s="5" t="s">
        <v>38</v>
      </c>
      <c r="AE40" s="5">
        <f t="shared" si="5"/>
        <v>1</v>
      </c>
      <c r="AF40" s="5">
        <f>IF(AE40=2,1,0)</f>
        <v>0</v>
      </c>
      <c r="AG40" s="5">
        <f>IF(AE40=0,"",SUM(AE$3:AE40)-AF40)</f>
        <v>23</v>
      </c>
      <c r="AH40" s="5" t="s">
        <v>38</v>
      </c>
      <c r="AI40" s="5">
        <f t="shared" si="6"/>
        <v>1</v>
      </c>
      <c r="AJ40" s="5">
        <f>IF(AI40=2,1,0)</f>
        <v>0</v>
      </c>
      <c r="AK40" s="5">
        <f>IF(AI40=0,"",SUM(AI$3:AI40)-AJ40)</f>
        <v>10</v>
      </c>
      <c r="AL40" s="5" t="s">
        <v>38</v>
      </c>
    </row>
    <row r="41" spans="1:72" x14ac:dyDescent="0.2">
      <c r="A41" s="2" t="s">
        <v>39</v>
      </c>
      <c r="B41" s="6" t="str">
        <f>IF(Year!B40&lt;&gt;"",Year!B40,"")</f>
        <v>11b3</v>
      </c>
      <c r="C41" s="6" t="str">
        <f>IF(Year!D40&lt;&gt;"",Year!D40,"")</f>
        <v>9b4</v>
      </c>
      <c r="D41" s="6" t="str">
        <f>IF(Year!F40&lt;&gt;"",Year!F40,"")</f>
        <v/>
      </c>
      <c r="E41" s="6">
        <f>IF(Year!H40&lt;&gt;"",Year!H40,"")</f>
        <v>13</v>
      </c>
      <c r="F41" s="6" t="str">
        <f>IF(Year!J40&lt;&gt;"",Year!J40,"")</f>
        <v/>
      </c>
      <c r="G41" s="6" t="str">
        <f>IF(Year!L40&lt;&gt;"",Year!L40,"")</f>
        <v/>
      </c>
      <c r="H41" s="7"/>
      <c r="K41" s="5">
        <f t="shared" si="0"/>
        <v>0</v>
      </c>
      <c r="L41" s="5">
        <f>IF(K41=2,1,0)</f>
        <v>0</v>
      </c>
      <c r="M41" s="5" t="str">
        <f>IF(K41=0,"",SUM(K$3:K41)-L41)</f>
        <v/>
      </c>
      <c r="N41" s="5" t="s">
        <v>39</v>
      </c>
      <c r="O41" s="5">
        <f t="shared" si="1"/>
        <v>1</v>
      </c>
      <c r="P41" s="5">
        <f>IF(O41=2,1,0)</f>
        <v>0</v>
      </c>
      <c r="Q41" s="5">
        <f>IF(O41=0,"",SUM(O$3:O41)-P41)</f>
        <v>26</v>
      </c>
      <c r="R41" s="5" t="s">
        <v>39</v>
      </c>
      <c r="S41" s="5">
        <f t="shared" si="2"/>
        <v>0</v>
      </c>
      <c r="T41" s="5">
        <f>IF(S41=2,1,0)</f>
        <v>0</v>
      </c>
      <c r="U41" s="5" t="str">
        <f>IF(S41=0,"",SUM(S$3:S41)-T41)</f>
        <v/>
      </c>
      <c r="V41" s="5" t="s">
        <v>39</v>
      </c>
      <c r="W41" s="5">
        <f t="shared" si="3"/>
        <v>1</v>
      </c>
      <c r="X41" s="5">
        <f>IF(W41=2,1,0)</f>
        <v>0</v>
      </c>
      <c r="Y41" s="5">
        <f>IF(W41=0,"",SUM(W$3:W41)-X41)</f>
        <v>17</v>
      </c>
      <c r="Z41" s="5" t="s">
        <v>39</v>
      </c>
      <c r="AA41" s="5">
        <f t="shared" si="4"/>
        <v>1</v>
      </c>
      <c r="AB41" s="5">
        <f>IF(AA41=2,1,0)</f>
        <v>0</v>
      </c>
      <c r="AC41" s="5">
        <f>IF(AA41=0,"",SUM(AA$3:AA41)-AB41)</f>
        <v>20</v>
      </c>
      <c r="AD41" s="5" t="s">
        <v>39</v>
      </c>
      <c r="AE41" s="5">
        <f t="shared" si="5"/>
        <v>0</v>
      </c>
      <c r="AF41" s="5">
        <f>IF(AE41=2,1,0)</f>
        <v>0</v>
      </c>
      <c r="AG41" s="5" t="str">
        <f>IF(AE41=0,"",SUM(AE$3:AE41)-AF41)</f>
        <v/>
      </c>
      <c r="AH41" s="5" t="s">
        <v>39</v>
      </c>
      <c r="AI41" s="5">
        <f t="shared" si="6"/>
        <v>0</v>
      </c>
      <c r="AJ41" s="5">
        <f>IF(AI41=2,1,0)</f>
        <v>0</v>
      </c>
      <c r="AK41" s="5" t="str">
        <f>IF(AI41=0,"",SUM(AI$3:AI41)-AJ41)</f>
        <v/>
      </c>
      <c r="AL41" s="5" t="s">
        <v>39</v>
      </c>
    </row>
    <row r="42" spans="1:72" x14ac:dyDescent="0.2">
      <c r="A42" s="2" t="s">
        <v>40</v>
      </c>
      <c r="B42" s="6">
        <f>IF(Year!B41&lt;&gt;"",Year!B41,"")</f>
        <v>12</v>
      </c>
      <c r="C42" s="6" t="str">
        <f>IF(Year!D41&lt;&gt;"",Year!D41,"")</f>
        <v>10a2</v>
      </c>
      <c r="D42" s="6" t="str">
        <f>IF(Year!F41&lt;&gt;"",Year!F41,"")</f>
        <v>7c2</v>
      </c>
      <c r="E42" s="6" t="str">
        <f>IF(Year!H41&lt;&gt;"",Year!H41,"")</f>
        <v>11b3</v>
      </c>
      <c r="F42" s="6">
        <f>IF(Year!J41&lt;&gt;"",Year!J41,"")</f>
        <v>13</v>
      </c>
      <c r="G42" s="6" t="str">
        <f>IF(Year!L41&lt;&gt;"",Year!L41,"")</f>
        <v/>
      </c>
      <c r="H42" s="6"/>
      <c r="K42" s="5">
        <f t="shared" si="0"/>
        <v>0</v>
      </c>
      <c r="L42" s="5">
        <f>IF(K42=2,1,0)</f>
        <v>0</v>
      </c>
      <c r="M42" s="5" t="str">
        <f>IF(K42=0,"",SUM(K$3:K42)-L42)</f>
        <v/>
      </c>
      <c r="N42" s="5" t="s">
        <v>40</v>
      </c>
      <c r="O42" s="5">
        <f t="shared" si="1"/>
        <v>1</v>
      </c>
      <c r="P42" s="5">
        <f>IF(O42=2,1,0)</f>
        <v>0</v>
      </c>
      <c r="Q42" s="5">
        <f>IF(O42=0,"",SUM(O$3:O42)-P42)</f>
        <v>27</v>
      </c>
      <c r="R42" s="5" t="s">
        <v>40</v>
      </c>
      <c r="S42" s="5">
        <f t="shared" si="2"/>
        <v>1</v>
      </c>
      <c r="T42" s="5">
        <f>IF(S42=2,1,0)</f>
        <v>0</v>
      </c>
      <c r="U42" s="5">
        <f>IF(S42=0,"",SUM(S$3:S42)-T42)</f>
        <v>17</v>
      </c>
      <c r="V42" s="5" t="s">
        <v>40</v>
      </c>
      <c r="W42" s="5">
        <f t="shared" si="3"/>
        <v>1</v>
      </c>
      <c r="X42" s="5">
        <f>IF(W42=2,1,0)</f>
        <v>0</v>
      </c>
      <c r="Y42" s="5">
        <f>IF(W42=0,"",SUM(W$3:W42)-X42)</f>
        <v>18</v>
      </c>
      <c r="Z42" s="5" t="s">
        <v>40</v>
      </c>
      <c r="AA42" s="5">
        <f t="shared" si="4"/>
        <v>0</v>
      </c>
      <c r="AB42" s="5">
        <f>IF(AA42=2,1,0)</f>
        <v>0</v>
      </c>
      <c r="AC42" s="5" t="str">
        <f>IF(AA42=0,"",SUM(AA$3:AA42)-AB42)</f>
        <v/>
      </c>
      <c r="AD42" s="5" t="s">
        <v>40</v>
      </c>
      <c r="AE42" s="5">
        <f t="shared" si="5"/>
        <v>1</v>
      </c>
      <c r="AF42" s="5">
        <f>IF(AE42=2,1,0)</f>
        <v>0</v>
      </c>
      <c r="AG42" s="5">
        <f>IF(AE42=0,"",SUM(AE$3:AE42)-AF42)</f>
        <v>24</v>
      </c>
      <c r="AH42" s="5" t="s">
        <v>40</v>
      </c>
      <c r="AI42" s="5">
        <f t="shared" si="6"/>
        <v>1</v>
      </c>
      <c r="AJ42" s="5">
        <f>IF(AI42=2,1,0)</f>
        <v>0</v>
      </c>
      <c r="AK42" s="5">
        <f>IF(AI42=0,"",SUM(AI$3:AI42)-AJ42)</f>
        <v>11</v>
      </c>
      <c r="AL42" s="5" t="s">
        <v>40</v>
      </c>
    </row>
    <row r="43" spans="1:72" x14ac:dyDescent="0.2">
      <c r="A43" s="2" t="s">
        <v>41</v>
      </c>
      <c r="B43" s="6" t="str">
        <f>IF(Year!B42&lt;&gt;"",Year!B42,"")</f>
        <v>11b3</v>
      </c>
      <c r="C43" s="6">
        <f>IF(Year!D42&lt;&gt;"",Year!D42,"")</f>
        <v>12</v>
      </c>
      <c r="D43" s="6" t="str">
        <f>IF(Year!F42&lt;&gt;"",Year!F42,"")</f>
        <v>8a1</v>
      </c>
      <c r="E43" s="6" t="str">
        <f>IF(Year!H42&lt;&gt;"",Year!H42,"")</f>
        <v>9b4</v>
      </c>
      <c r="F43" s="6" t="str">
        <f>IF(Year!J42&lt;&gt;"",Year!J42,"")</f>
        <v/>
      </c>
      <c r="G43" s="6" t="str">
        <f>IF(Year!L42&lt;&gt;"",Year!L42,"")</f>
        <v/>
      </c>
      <c r="H43" s="6"/>
      <c r="K43" s="5">
        <f t="shared" si="0"/>
        <v>1</v>
      </c>
      <c r="L43" s="5">
        <f>IF(K43=2,1,0)</f>
        <v>0</v>
      </c>
      <c r="M43" s="5">
        <f>IF(K43=0,"",SUM(K$3:K43)-L43)</f>
        <v>21</v>
      </c>
      <c r="N43" s="5" t="s">
        <v>41</v>
      </c>
      <c r="O43" s="5">
        <f t="shared" si="1"/>
        <v>1</v>
      </c>
      <c r="P43" s="5">
        <f>IF(O43=2,1,0)</f>
        <v>0</v>
      </c>
      <c r="Q43" s="5">
        <f>IF(O43=0,"",SUM(O$3:O43)-P43)</f>
        <v>28</v>
      </c>
      <c r="R43" s="5" t="s">
        <v>41</v>
      </c>
      <c r="S43" s="5">
        <f t="shared" si="2"/>
        <v>1</v>
      </c>
      <c r="T43" s="5">
        <f>IF(S43=2,1,0)</f>
        <v>0</v>
      </c>
      <c r="U43" s="5">
        <f>IF(S43=0,"",SUM(S$3:S43)-T43)</f>
        <v>18</v>
      </c>
      <c r="V43" s="5" t="s">
        <v>41</v>
      </c>
      <c r="W43" s="5">
        <f t="shared" si="3"/>
        <v>0</v>
      </c>
      <c r="X43" s="5">
        <f>IF(W43=2,1,0)</f>
        <v>0</v>
      </c>
      <c r="Y43" s="5" t="str">
        <f>IF(W43=0,"",SUM(W$3:W43)-X43)</f>
        <v/>
      </c>
      <c r="Z43" s="5" t="s">
        <v>41</v>
      </c>
      <c r="AA43" s="5">
        <f t="shared" si="4"/>
        <v>1</v>
      </c>
      <c r="AB43" s="5">
        <f>IF(AA43=2,1,0)</f>
        <v>0</v>
      </c>
      <c r="AC43" s="5">
        <f>IF(AA43=0,"",SUM(AA$3:AA43)-AB43)</f>
        <v>21</v>
      </c>
      <c r="AD43" s="5" t="s">
        <v>41</v>
      </c>
      <c r="AE43" s="5">
        <f t="shared" si="5"/>
        <v>0</v>
      </c>
      <c r="AF43" s="5">
        <f>IF(AE43=2,1,0)</f>
        <v>0</v>
      </c>
      <c r="AG43" s="5" t="str">
        <f>IF(AE43=0,"",SUM(AE$3:AE43)-AF43)</f>
        <v/>
      </c>
      <c r="AH43" s="5" t="s">
        <v>41</v>
      </c>
      <c r="AI43" s="5">
        <f t="shared" si="6"/>
        <v>0</v>
      </c>
      <c r="AJ43" s="5">
        <f>IF(AI43=2,1,0)</f>
        <v>0</v>
      </c>
      <c r="AK43" s="5" t="str">
        <f>IF(AI43=0,"",SUM(AI$3:AI43)-AJ43)</f>
        <v/>
      </c>
      <c r="AL43" s="5" t="s">
        <v>41</v>
      </c>
    </row>
    <row r="44" spans="1:72" x14ac:dyDescent="0.2">
      <c r="B44" s="9"/>
      <c r="C44" s="9"/>
      <c r="D44" s="9"/>
      <c r="E44" s="9"/>
      <c r="F44" s="9"/>
      <c r="G44" s="10"/>
      <c r="K44" s="5">
        <f t="shared" si="0"/>
        <v>0</v>
      </c>
      <c r="L44" s="5">
        <f>IF(K43=2,"1",0)</f>
        <v>0</v>
      </c>
      <c r="M44" s="5" t="str">
        <f>IF(K43=2,M43+1,"")</f>
        <v/>
      </c>
      <c r="O44" s="5">
        <f t="shared" si="1"/>
        <v>0</v>
      </c>
      <c r="P44" s="5">
        <f>IF(O43=2,"1",0)</f>
        <v>0</v>
      </c>
      <c r="Q44" s="5" t="str">
        <f>IF(O43=2,Q43+1,"")</f>
        <v/>
      </c>
      <c r="S44" s="5">
        <f t="shared" si="2"/>
        <v>0</v>
      </c>
      <c r="T44" s="5">
        <f>IF(S43=2,"1",0)</f>
        <v>0</v>
      </c>
      <c r="U44" s="5" t="str">
        <f>IF(S43=2,U43+1,"")</f>
        <v/>
      </c>
      <c r="W44" s="5">
        <f t="shared" si="3"/>
        <v>0</v>
      </c>
      <c r="X44" s="5">
        <f>IF(W43=2,"1",0)</f>
        <v>0</v>
      </c>
      <c r="Y44" s="5" t="str">
        <f>IF(W43=2,Y43+1,"")</f>
        <v/>
      </c>
      <c r="AA44" s="5">
        <f t="shared" si="4"/>
        <v>0</v>
      </c>
      <c r="AB44" s="5">
        <f>IF(AA43=2,"1",0)</f>
        <v>0</v>
      </c>
      <c r="AC44" s="5" t="str">
        <f>IF(AA43=2,AC43+1,"")</f>
        <v/>
      </c>
      <c r="AE44" s="5">
        <f t="shared" si="5"/>
        <v>0</v>
      </c>
      <c r="AF44" s="5">
        <f>IF(AE43=2,"1",0)</f>
        <v>0</v>
      </c>
      <c r="AG44" s="5" t="str">
        <f>IF(AE43=2,AG43+1,"")</f>
        <v/>
      </c>
      <c r="AI44" s="5">
        <f t="shared" si="6"/>
        <v>0</v>
      </c>
      <c r="AJ44" s="5">
        <f>IF(AI43=2,"1",0)</f>
        <v>0</v>
      </c>
      <c r="AK44" s="5" t="str">
        <f>IF(AI43=2,AK43+1,"")</f>
        <v/>
      </c>
      <c r="AL44" s="5"/>
    </row>
  </sheetData>
  <sheetProtection password="D313" sheet="1" objects="1" scenarios="1" selectLockedCells="1" selectUnlockedCells="1"/>
  <mergeCells count="14">
    <mergeCell ref="BZ14:CG14"/>
    <mergeCell ref="BZ15:CG15"/>
    <mergeCell ref="AQ1:AT1"/>
    <mergeCell ref="AU1:AX1"/>
    <mergeCell ref="AY1:BB1"/>
    <mergeCell ref="BC1:BF1"/>
    <mergeCell ref="AI1:AL1"/>
    <mergeCell ref="AM1:AP1"/>
    <mergeCell ref="K1:N1"/>
    <mergeCell ref="O1:R1"/>
    <mergeCell ref="S1:V1"/>
    <mergeCell ref="W1:Z1"/>
    <mergeCell ref="AA1:AD1"/>
    <mergeCell ref="AE1:AH1"/>
  </mergeCell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K1" workbookViewId="0">
      <selection activeCell="J1" sqref="A1:J65536"/>
    </sheetView>
  </sheetViews>
  <sheetFormatPr defaultRowHeight="12.75" x14ac:dyDescent="0.2"/>
  <cols>
    <col min="1" max="10" width="0" hidden="1" customWidth="1"/>
  </cols>
  <sheetData/>
  <sheetProtection password="B128" sheet="1" objects="1" scenarios="1" selectLockedCells="1" selectUnlockedCell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workbookViewId="0">
      <selection activeCell="G1" sqref="A1:G65536"/>
    </sheetView>
  </sheetViews>
  <sheetFormatPr defaultRowHeight="12.75" x14ac:dyDescent="0.2"/>
  <cols>
    <col min="1" max="7" width="0" hidden="1" customWidth="1"/>
  </cols>
  <sheetData/>
  <sheetProtection password="B128" sheet="1" objects="1" scenarios="1" selectLockedCells="1" selectUnlockedCell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F1" workbookViewId="0">
      <selection activeCell="E1" sqref="A1:E65536"/>
    </sheetView>
  </sheetViews>
  <sheetFormatPr defaultRowHeight="12.75" x14ac:dyDescent="0.2"/>
  <cols>
    <col min="1" max="5" width="0" hidden="1" customWidth="1"/>
  </cols>
  <sheetData/>
  <sheetProtection password="B128"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R63"/>
  <sheetViews>
    <sheetView zoomScale="85" zoomScaleNormal="85" workbookViewId="0">
      <pane xSplit="2" topLeftCell="C1" activePane="topRight" state="frozen"/>
      <selection activeCell="H1" sqref="A1:H65536"/>
      <selection pane="topRight" activeCell="F7" sqref="F7"/>
    </sheetView>
  </sheetViews>
  <sheetFormatPr defaultRowHeight="14.25" x14ac:dyDescent="0.2"/>
  <cols>
    <col min="1" max="1" width="9.140625" style="30" hidden="1" customWidth="1"/>
    <col min="2" max="2" width="7" style="31" customWidth="1"/>
    <col min="3" max="3" width="8.42578125" style="30" customWidth="1"/>
    <col min="4" max="8" width="24.7109375" style="30" customWidth="1"/>
    <col min="9" max="9" width="8.42578125" style="30" customWidth="1"/>
    <col min="10" max="14" width="24.7109375" style="30" customWidth="1"/>
    <col min="15" max="15" width="8.42578125" style="30" customWidth="1"/>
    <col min="16" max="20" width="24.7109375" style="30" customWidth="1"/>
    <col min="21" max="21" width="8.42578125" style="30" customWidth="1"/>
    <col min="22" max="26" width="24.7109375" style="30" customWidth="1"/>
    <col min="27" max="27" width="8.42578125" style="30" customWidth="1"/>
    <col min="28" max="32" width="24.7109375" style="30" customWidth="1"/>
    <col min="33" max="33" width="8.42578125" style="30" customWidth="1"/>
    <col min="34" max="38" width="24.7109375" style="30" customWidth="1"/>
    <col min="39" max="39" width="8.42578125" style="30" customWidth="1"/>
    <col min="40" max="44" width="24.7109375" style="30" customWidth="1"/>
    <col min="45" max="16384" width="9.140625" style="30"/>
  </cols>
  <sheetData>
    <row r="1" spans="1:44" s="48" customFormat="1" ht="15" customHeight="1" x14ac:dyDescent="0.25">
      <c r="A1" s="64" t="str">
        <f>IF(VLOOKUP(1,Group,2)="","no",VLOOKUP(1,Group,2))</f>
        <v>8a1</v>
      </c>
      <c r="B1" s="302"/>
      <c r="C1" s="299" t="str">
        <f>IF(AND(Sheet6!C1&lt;&gt;"",Sheet6!C1&lt;&gt;0,Sheet6!C1&lt;&gt;"Free"),Sheet6!C1,"")</f>
        <v>Week A</v>
      </c>
      <c r="D1" s="60" t="str">
        <f>IF(AND(Sheet8!D1&lt;&gt;"",Sheet8!D1&lt;&gt;0,Sheet8!D1&lt;&gt;"Free"),Sheet8!D1,"")</f>
        <v>Monday 1st Nov</v>
      </c>
      <c r="E1" s="60" t="str">
        <f>IF(AND(Sheet8!E1&lt;&gt;"",Sheet8!E1&lt;&gt;0,Sheet8!E1&lt;&gt;"Free"),Sheet8!E1,"")</f>
        <v>Tuesday 2nd Nov</v>
      </c>
      <c r="F1" s="60" t="str">
        <f>IF(AND(Sheet8!F1&lt;&gt;"",Sheet8!F1&lt;&gt;0,Sheet8!F1&lt;&gt;"Free"),Sheet8!F1,"")</f>
        <v>Wednesday 3rd Nov</v>
      </c>
      <c r="G1" s="60" t="str">
        <f>IF(AND(Sheet8!G1&lt;&gt;"",Sheet8!G1&lt;&gt;0,Sheet8!G1&lt;&gt;"Free"),Sheet8!G1,"")</f>
        <v xml:space="preserve">Thursday 4th Nov </v>
      </c>
      <c r="H1" s="60" t="str">
        <f>IF(AND(Sheet8!H1&lt;&gt;"",Sheet8!H1&lt;&gt;0,Sheet8!H1&lt;&gt;"Free"),Sheet8!H1,"")</f>
        <v>Friday 5th Nov</v>
      </c>
      <c r="I1" s="299" t="str">
        <f>IF(AND(Sheet6!I1&lt;&gt;"",Sheet6!I1&lt;&gt;0,Sheet6!I1&lt;&gt;"Free"),Sheet6!I1,"")</f>
        <v>Week B</v>
      </c>
      <c r="J1" s="60" t="str">
        <f>IF(AND(Sheet8!J1&lt;&gt;"",Sheet8!J1&lt;&gt;0,Sheet8!J1&lt;&gt;"Free"),Sheet8!J1,"")</f>
        <v>Monday 8th Nov</v>
      </c>
      <c r="K1" s="60" t="str">
        <f>IF(AND(Sheet8!K1&lt;&gt;"",Sheet8!K1&lt;&gt;0,Sheet8!K1&lt;&gt;"Free"),Sheet8!K1,"")</f>
        <v>Tuesday 9th Nov</v>
      </c>
      <c r="L1" s="60" t="str">
        <f>IF(AND(Sheet8!L1&lt;&gt;"",Sheet8!L1&lt;&gt;0,Sheet8!L1&lt;&gt;"Free"),Sheet8!L1,"")</f>
        <v>Wednesday 10th Nov</v>
      </c>
      <c r="M1" s="60" t="str">
        <f>IF(AND(Sheet8!M1&lt;&gt;"",Sheet8!M1&lt;&gt;0,Sheet8!M1&lt;&gt;"Free"),Sheet8!M1,"")</f>
        <v xml:space="preserve">Thursday 11th Nov </v>
      </c>
      <c r="N1" s="60" t="str">
        <f>IF(AND(Sheet8!N1&lt;&gt;"",Sheet8!N1&lt;&gt;0,Sheet8!N1&lt;&gt;"Free"),Sheet8!N1,"")</f>
        <v>Friday 12th Nov</v>
      </c>
      <c r="O1" s="299" t="str">
        <f>IF(AND(Sheet6!O1&lt;&gt;"",Sheet6!O1&lt;&gt;0,Sheet6!O1&lt;&gt;"Free"),Sheet6!O1,"")</f>
        <v>Week A</v>
      </c>
      <c r="P1" s="60" t="str">
        <f>IF(AND(Sheet8!P1&lt;&gt;"",Sheet8!P1&lt;&gt;0,Sheet8!P1&lt;&gt;"Free"),Sheet8!P1,"")</f>
        <v>Monday 15th Nov</v>
      </c>
      <c r="Q1" s="60" t="str">
        <f>IF(AND(Sheet8!Q1&lt;&gt;"",Sheet8!Q1&lt;&gt;0,Sheet8!Q1&lt;&gt;"Free"),Sheet8!Q1,"")</f>
        <v>Tuesday 16th Nov</v>
      </c>
      <c r="R1" s="60" t="str">
        <f>IF(AND(Sheet8!R1&lt;&gt;"",Sheet8!R1&lt;&gt;0,Sheet8!R1&lt;&gt;"Free"),Sheet8!R1,"")</f>
        <v>Wednesday 17th Nov</v>
      </c>
      <c r="S1" s="60" t="str">
        <f>IF(AND(Sheet8!S1&lt;&gt;"",Sheet8!S1&lt;&gt;0,Sheet8!S1&lt;&gt;"Free"),Sheet8!S1,"")</f>
        <v xml:space="preserve">Thursday 18th Nov </v>
      </c>
      <c r="T1" s="60" t="str">
        <f>IF(AND(Sheet8!T1&lt;&gt;"",Sheet8!T1&lt;&gt;0,Sheet8!T1&lt;&gt;"Free"),Sheet8!T1,"")</f>
        <v>Friday 19th Nov</v>
      </c>
      <c r="U1" s="299" t="str">
        <f>IF(AND(Sheet6!U1&lt;&gt;"",Sheet6!U1&lt;&gt;0,Sheet6!U1&lt;&gt;"Free"),Sheet6!U1,"")</f>
        <v>Week B</v>
      </c>
      <c r="V1" s="60" t="str">
        <f>IF(AND(Sheet8!V1&lt;&gt;"",Sheet8!V1&lt;&gt;0,Sheet8!V1&lt;&gt;"Free"),Sheet8!V1,"")</f>
        <v>Monday 22nd Nov</v>
      </c>
      <c r="W1" s="60" t="str">
        <f>IF(AND(Sheet8!W1&lt;&gt;"",Sheet8!W1&lt;&gt;0,Sheet8!W1&lt;&gt;"Free"),Sheet8!W1,"")</f>
        <v>Tuesday 23rd Nov</v>
      </c>
      <c r="X1" s="60" t="str">
        <f>IF(AND(Sheet8!X1&lt;&gt;"",Sheet8!X1&lt;&gt;0,Sheet8!X1&lt;&gt;"Free"),Sheet8!X1,"")</f>
        <v>Wednesday 24th Nov</v>
      </c>
      <c r="Y1" s="60" t="str">
        <f>IF(AND(Sheet8!Y1&lt;&gt;"",Sheet8!Y1&lt;&gt;0,Sheet8!Y1&lt;&gt;"Free"),Sheet8!Y1,"")</f>
        <v xml:space="preserve">Thursday 25th Nov </v>
      </c>
      <c r="Z1" s="60" t="str">
        <f>IF(AND(Sheet8!Z1&lt;&gt;"",Sheet8!Z1&lt;&gt;0,Sheet8!Z1&lt;&gt;"Free"),Sheet8!Z1,"")</f>
        <v>Friday 26th Nov</v>
      </c>
      <c r="AA1" s="299" t="str">
        <f>IF(AND(Sheet6!AA1&lt;&gt;"",Sheet6!AA1&lt;&gt;0,Sheet6!AA1&lt;&gt;"Free"),Sheet6!AA1,"")</f>
        <v>Week A</v>
      </c>
      <c r="AB1" s="60" t="str">
        <f>IF(AND(Sheet8!AB1&lt;&gt;"",Sheet8!AB1&lt;&gt;0,Sheet8!AB1&lt;&gt;"Free"),Sheet8!AB1,"")</f>
        <v>Monday 29th Nov</v>
      </c>
      <c r="AC1" s="60" t="str">
        <f>IF(AND(Sheet8!AC1&lt;&gt;"",Sheet8!AC1&lt;&gt;0,Sheet8!AC1&lt;&gt;"Free"),Sheet8!AC1,"")</f>
        <v>Tuesday 30th Nov</v>
      </c>
      <c r="AD1" s="60" t="str">
        <f>IF(AND(Sheet8!AD1&lt;&gt;"",Sheet8!AD1&lt;&gt;0,Sheet8!AD1&lt;&gt;"Free"),Sheet8!AD1,"")</f>
        <v>Wednesday 1st Dec</v>
      </c>
      <c r="AE1" s="60" t="str">
        <f>IF(AND(Sheet8!AE1&lt;&gt;"",Sheet8!AE1&lt;&gt;0,Sheet8!AE1&lt;&gt;"Free"),Sheet8!AE1,"")</f>
        <v>Thursday 2nd Dec</v>
      </c>
      <c r="AF1" s="60" t="str">
        <f>IF(AND(Sheet8!AF1&lt;&gt;"",Sheet8!AF1&lt;&gt;0,Sheet8!AF1&lt;&gt;"Free"),Sheet8!AF1,"")</f>
        <v>Friday 3rd Dec</v>
      </c>
      <c r="AG1" s="299" t="str">
        <f>IF(AND(Sheet6!AG1&lt;&gt;"",Sheet6!AG1&lt;&gt;0,Sheet6!AG1&lt;&gt;"Free"),Sheet6!AG1,"")</f>
        <v>Week B</v>
      </c>
      <c r="AH1" s="60" t="str">
        <f>IF(AND(Sheet8!AH1&lt;&gt;"",Sheet8!AH1&lt;&gt;0,Sheet8!AH1&lt;&gt;"Free"),Sheet8!AH1,"")</f>
        <v>Monday 6th Dec</v>
      </c>
      <c r="AI1" s="60" t="str">
        <f>IF(AND(Sheet8!AI1&lt;&gt;"",Sheet8!AI1&lt;&gt;0,Sheet8!AI1&lt;&gt;"Free"),Sheet8!AI1,"")</f>
        <v>Tuesday 7th Dec</v>
      </c>
      <c r="AJ1" s="60" t="str">
        <f>IF(AND(Sheet8!AJ1&lt;&gt;"",Sheet8!AJ1&lt;&gt;0,Sheet8!AJ1&lt;&gt;"Free"),Sheet8!AJ1,"")</f>
        <v>Wednesday 8th Dec</v>
      </c>
      <c r="AK1" s="60" t="str">
        <f>IF(AND(Sheet8!AK1&lt;&gt;"",Sheet8!AK1&lt;&gt;0,Sheet8!AK1&lt;&gt;"Free"),Sheet8!AK1,"")</f>
        <v>Thursday 9th Dec</v>
      </c>
      <c r="AL1" s="60" t="str">
        <f>IF(AND(Sheet8!AL1&lt;&gt;"",Sheet8!AL1&lt;&gt;0,Sheet8!AL1&lt;&gt;"Free"),Sheet8!AL1,"")</f>
        <v>Friday 10th Dec</v>
      </c>
      <c r="AM1" s="299" t="str">
        <f>IF(AND(Sheet6!AM1&lt;&gt;"",Sheet6!AM1&lt;&gt;0,Sheet6!AM1&lt;&gt;"Free"),Sheet6!AM1,"")</f>
        <v>Week A</v>
      </c>
      <c r="AN1" s="60" t="str">
        <f>IF(AND(Sheet8!AN1&lt;&gt;"",Sheet8!AN1&lt;&gt;0,Sheet8!AN1&lt;&gt;"Free"),Sheet8!AN1,"")</f>
        <v>Monday 13th Dec</v>
      </c>
      <c r="AO1" s="60" t="str">
        <f>IF(AND(Sheet8!AO1&lt;&gt;"",Sheet8!AO1&lt;&gt;0,Sheet8!AO1&lt;&gt;"Free"),Sheet8!AO1,"")</f>
        <v>Tuesday 14th Dec</v>
      </c>
      <c r="AP1" s="60" t="str">
        <f>IF(AND(Sheet8!AP1&lt;&gt;"",Sheet8!AP1&lt;&gt;0,Sheet8!AP1&lt;&gt;"Free"),Sheet8!AP1,"")</f>
        <v>Wednesday 15th Dec</v>
      </c>
      <c r="AQ1" s="60" t="str">
        <f>IF(AND(Sheet8!AQ1&lt;&gt;"",Sheet8!AQ1&lt;&gt;0,Sheet8!AQ1&lt;&gt;"Free"),Sheet8!AQ1,"")</f>
        <v>Thursday 16th Dec</v>
      </c>
      <c r="AR1" s="60" t="str">
        <f>IF(AND(Sheet8!AR1&lt;&gt;"",Sheet8!AR1&lt;&gt;0,Sheet8!AR1&lt;&gt;"Free"),Sheet8!AR1,"")</f>
        <v>Friday 17th Dec</v>
      </c>
    </row>
    <row r="2" spans="1:44" s="48" customFormat="1" ht="15" customHeight="1" x14ac:dyDescent="0.25">
      <c r="A2" s="175" t="str">
        <f>IF(VLOOKUP(2,Group,2)="","no",VLOOKUP(2,Group,2))</f>
        <v>11b3</v>
      </c>
      <c r="B2" s="302"/>
      <c r="C2" s="299" t="str">
        <f>IF(AND(Sheet6!C2&lt;&gt;"",Sheet6!C2&lt;&gt;0,Sheet6!C2&lt;&gt;"Free"),Sheet6!C2,"")</f>
        <v/>
      </c>
      <c r="D2" s="176" t="str">
        <f>IF(AND(Sheet8!D2&lt;&gt;"",Sheet8!D2&lt;&gt;0,Sheet8!D2&lt;&gt;"Free"),Sheet8!D2&amp;VLOOKUP(D1,Rooms,2,FALSE),"")</f>
        <v>8a1</v>
      </c>
      <c r="E2" s="49" t="str">
        <f>IF(AND(Sheet8!E2&lt;&gt;"",Sheet8!E2&lt;&gt;0,Sheet8!E2&lt;&gt;"Free"),Sheet8!E2&amp;VLOOKUP(E1,Rooms,2,FALSE),"")</f>
        <v/>
      </c>
      <c r="F2" s="177" t="str">
        <f>IF(AND(Sheet8!F2&lt;&gt;"",Sheet8!F2&lt;&gt;0,Sheet8!F2&lt;&gt;"Free"),Sheet8!F2&amp;VLOOKUP(F1,Rooms,2,FALSE),"")</f>
        <v>11b3</v>
      </c>
      <c r="G2" s="178" t="str">
        <f>IF(AND(Sheet8!G2&lt;&gt;"",Sheet8!G2&lt;&gt;0,Sheet8!G2&lt;&gt;"Free"),Sheet8!G2&amp;VLOOKUP(G1,Rooms,2,FALSE),"")</f>
        <v>12</v>
      </c>
      <c r="H2" s="177" t="str">
        <f>IF(AND(Sheet8!H2&lt;&gt;"",Sheet8!H2&lt;&gt;0,Sheet8!H2&lt;&gt;"Free"),Sheet8!H2&amp;VLOOKUP(H1,Rooms,2,FALSE),"")</f>
        <v>11b3</v>
      </c>
      <c r="I2" s="299" t="str">
        <f>IF(AND(Sheet6!I2&lt;&gt;"",Sheet6!I2&lt;&gt;0,Sheet6!I2&lt;&gt;"Free"),Sheet6!I2,"")</f>
        <v/>
      </c>
      <c r="J2" s="179" t="str">
        <f>IF(AND(Sheet8!J2&lt;&gt;"",Sheet8!J2&lt;&gt;0,Sheet8!J2&lt;&gt;"Free"),Sheet8!J2&amp;VLOOKUP(J1,Rooms,2,FALSE),"")</f>
        <v>13</v>
      </c>
      <c r="K2" s="177" t="str">
        <f>IF(AND(Sheet8!K2&lt;&gt;"",Sheet8!K2&lt;&gt;0,Sheet8!K2&lt;&gt;"Free"),Sheet8!K2&amp;VLOOKUP(K1,Rooms,2,FALSE),"")</f>
        <v>11b3</v>
      </c>
      <c r="L2" s="180" t="str">
        <f>IF(AND(Sheet8!L2&lt;&gt;"",Sheet8!L2&lt;&gt;0,Sheet8!L2&lt;&gt;"Free"),Sheet8!L2&amp;VLOOKUP(L1,Rooms,2,FALSE),"")</f>
        <v>9b4</v>
      </c>
      <c r="M2" s="177" t="str">
        <f>IF(AND(Sheet8!M2&lt;&gt;"",Sheet8!M2&lt;&gt;0,Sheet8!M2&lt;&gt;"Free"),Sheet8!M2&amp;VLOOKUP(M1,Rooms,2,FALSE),"")</f>
        <v>11b3</v>
      </c>
      <c r="N2" s="181" t="str">
        <f>IF(AND(Sheet8!N2&lt;&gt;"",Sheet8!N2&lt;&gt;0,Sheet8!N2&lt;&gt;"Free"),Sheet8!N2&amp;VLOOKUP(N1,Rooms,2,FALSE),"")</f>
        <v>10a2</v>
      </c>
      <c r="O2" s="299" t="str">
        <f>IF(AND(Sheet6!O2&lt;&gt;"",Sheet6!O2&lt;&gt;0,Sheet6!O2&lt;&gt;"Free"),Sheet6!O2,"")</f>
        <v/>
      </c>
      <c r="P2" s="176" t="str">
        <f>IF(AND(Sheet8!P2&lt;&gt;"",Sheet8!P2&lt;&gt;0,Sheet8!P2&lt;&gt;"Free"),Sheet8!P2&amp;VLOOKUP(P1,Rooms,2,FALSE),"")</f>
        <v>8a1</v>
      </c>
      <c r="Q2" s="49" t="str">
        <f>IF(AND(Sheet8!Q2&lt;&gt;"",Sheet8!Q2&lt;&gt;0,Sheet8!Q2&lt;&gt;"Free"),Sheet8!Q2&amp;VLOOKUP(Q1,Rooms,2,FALSE),"")</f>
        <v/>
      </c>
      <c r="R2" s="177" t="str">
        <f>IF(AND(Sheet8!R2&lt;&gt;"",Sheet8!R2&lt;&gt;0,Sheet8!R2&lt;&gt;"Free"),Sheet8!R2&amp;VLOOKUP(R1,Rooms,2,FALSE),"")</f>
        <v>11b3</v>
      </c>
      <c r="S2" s="178" t="str">
        <f>IF(AND(Sheet8!S2&lt;&gt;"",Sheet8!S2&lt;&gt;0,Sheet8!S2&lt;&gt;"Free"),Sheet8!S2&amp;VLOOKUP(S1,Rooms,2,FALSE),"")</f>
        <v>12</v>
      </c>
      <c r="T2" s="177" t="str">
        <f>IF(AND(Sheet8!T2&lt;&gt;"",Sheet8!T2&lt;&gt;0,Sheet8!T2&lt;&gt;"Free"),Sheet8!T2&amp;VLOOKUP(T1,Rooms,2,FALSE),"")</f>
        <v>11b3</v>
      </c>
      <c r="U2" s="299" t="str">
        <f>IF(AND(Sheet6!U2&lt;&gt;"",Sheet6!U2&lt;&gt;0,Sheet6!U2&lt;&gt;"Free"),Sheet6!U2,"")</f>
        <v/>
      </c>
      <c r="V2" s="179" t="str">
        <f>IF(AND(Sheet8!V2&lt;&gt;"",Sheet8!V2&lt;&gt;0,Sheet8!V2&lt;&gt;"Free"),Sheet8!V2&amp;VLOOKUP(V1,Rooms,2,FALSE),"")</f>
        <v>13</v>
      </c>
      <c r="W2" s="177" t="str">
        <f>IF(AND(Sheet8!W2&lt;&gt;"",Sheet8!W2&lt;&gt;0,Sheet8!W2&lt;&gt;"Free"),Sheet8!W2&amp;VLOOKUP(W1,Rooms,2,FALSE),"")</f>
        <v>11b3</v>
      </c>
      <c r="X2" s="180" t="str">
        <f>IF(AND(Sheet8!X2&lt;&gt;"",Sheet8!X2&lt;&gt;0,Sheet8!X2&lt;&gt;"Free"),Sheet8!X2&amp;VLOOKUP(X1,Rooms,2,FALSE),"")</f>
        <v>9b4</v>
      </c>
      <c r="Y2" s="177" t="str">
        <f>IF(AND(Sheet8!Y2&lt;&gt;"",Sheet8!Y2&lt;&gt;0,Sheet8!Y2&lt;&gt;"Free"),Sheet8!Y2&amp;VLOOKUP(Y1,Rooms,2,FALSE),"")</f>
        <v>11b3</v>
      </c>
      <c r="Z2" s="181" t="str">
        <f>IF(AND(Sheet8!Z2&lt;&gt;"",Sheet8!Z2&lt;&gt;0,Sheet8!Z2&lt;&gt;"Free"),Sheet8!Z2&amp;VLOOKUP(Z1,Rooms,2,FALSE),"")</f>
        <v>10a2</v>
      </c>
      <c r="AA2" s="299" t="str">
        <f>IF(AND(Sheet6!AA2&lt;&gt;"",Sheet6!AA2&lt;&gt;0,Sheet6!AA2&lt;&gt;"Free"),Sheet6!AA2,"")</f>
        <v/>
      </c>
      <c r="AB2" s="176" t="str">
        <f>IF(AND(Sheet8!AB2&lt;&gt;"",Sheet8!AB2&lt;&gt;0,Sheet8!AB2&lt;&gt;"Free"),Sheet8!AB2&amp;VLOOKUP(AB1,Rooms,2,FALSE),"")</f>
        <v>8a1</v>
      </c>
      <c r="AC2" s="49" t="str">
        <f>IF(AND(Sheet8!AC2&lt;&gt;"",Sheet8!AC2&lt;&gt;0,Sheet8!AC2&lt;&gt;"Free"),Sheet8!AC2&amp;VLOOKUP(AC1,Rooms,2,FALSE),"")</f>
        <v/>
      </c>
      <c r="AD2" s="177" t="str">
        <f>IF(AND(Sheet8!AD2&lt;&gt;"",Sheet8!AD2&lt;&gt;0,Sheet8!AD2&lt;&gt;"Free"),Sheet8!AD2&amp;VLOOKUP(AD1,Rooms,2,FALSE),"")</f>
        <v>11b3</v>
      </c>
      <c r="AE2" s="178" t="str">
        <f>IF(AND(Sheet8!AE2&lt;&gt;"",Sheet8!AE2&lt;&gt;0,Sheet8!AE2&lt;&gt;"Free"),Sheet8!AE2&amp;VLOOKUP(AE1,Rooms,2,FALSE),"")</f>
        <v>12</v>
      </c>
      <c r="AF2" s="177" t="str">
        <f>IF(AND(Sheet8!AF2&lt;&gt;"",Sheet8!AF2&lt;&gt;0,Sheet8!AF2&lt;&gt;"Free"),Sheet8!AF2&amp;VLOOKUP(AF1,Rooms,2,FALSE),"")</f>
        <v>11b3</v>
      </c>
      <c r="AG2" s="299" t="str">
        <f>IF(AND(Sheet6!AG2&lt;&gt;"",Sheet6!AG2&lt;&gt;0,Sheet6!AG2&lt;&gt;"Free"),Sheet6!AG2,"")</f>
        <v/>
      </c>
      <c r="AH2" s="179" t="str">
        <f>IF(AND(Sheet8!AH2&lt;&gt;"",Sheet8!AH2&lt;&gt;0,Sheet8!AH2&lt;&gt;"Free"),Sheet8!AH2&amp;VLOOKUP(AH1,Rooms,2,FALSE),"")</f>
        <v>13</v>
      </c>
      <c r="AI2" s="177" t="str">
        <f>IF(AND(Sheet8!AI2&lt;&gt;"",Sheet8!AI2&lt;&gt;0,Sheet8!AI2&lt;&gt;"Free"),Sheet8!AI2&amp;VLOOKUP(AI1,Rooms,2,FALSE),"")</f>
        <v>11b3</v>
      </c>
      <c r="AJ2" s="180" t="str">
        <f>IF(AND(Sheet8!AJ2&lt;&gt;"",Sheet8!AJ2&lt;&gt;0,Sheet8!AJ2&lt;&gt;"Free"),Sheet8!AJ2&amp;VLOOKUP(AJ1,Rooms,2,FALSE),"")</f>
        <v>9b4</v>
      </c>
      <c r="AK2" s="177" t="str">
        <f>IF(AND(Sheet8!AK2&lt;&gt;"",Sheet8!AK2&lt;&gt;0,Sheet8!AK2&lt;&gt;"Free"),Sheet8!AK2&amp;VLOOKUP(AK1,Rooms,2,FALSE),"")</f>
        <v>11b3</v>
      </c>
      <c r="AL2" s="181" t="str">
        <f>IF(AND(Sheet8!AL2&lt;&gt;"",Sheet8!AL2&lt;&gt;0,Sheet8!AL2&lt;&gt;"Free"),Sheet8!AL2&amp;VLOOKUP(AL1,Rooms,2,FALSE),"")</f>
        <v>10a2</v>
      </c>
      <c r="AM2" s="299" t="str">
        <f>IF(AND(Sheet6!AM2&lt;&gt;"",Sheet6!AM2&lt;&gt;0,Sheet6!AM2&lt;&gt;"Free"),Sheet6!AM2,"")</f>
        <v/>
      </c>
      <c r="AN2" s="176" t="str">
        <f>IF(AND(Sheet8!AN2&lt;&gt;"",Sheet8!AN2&lt;&gt;0,Sheet8!AN2&lt;&gt;"Free"),Sheet8!AN2&amp;VLOOKUP(AN1,Rooms,2,FALSE),"")</f>
        <v>8a1</v>
      </c>
      <c r="AO2" s="49" t="str">
        <f>IF(AND(Sheet8!AO2&lt;&gt;"",Sheet8!AO2&lt;&gt;0,Sheet8!AO2&lt;&gt;"Free"),Sheet8!AO2&amp;VLOOKUP(AO1,Rooms,2,FALSE),"")</f>
        <v/>
      </c>
      <c r="AP2" s="177" t="str">
        <f>IF(AND(Sheet8!AP2&lt;&gt;"",Sheet8!AP2&lt;&gt;0,Sheet8!AP2&lt;&gt;"Free"),Sheet8!AP2&amp;VLOOKUP(AP1,Rooms,2,FALSE),"")</f>
        <v>11b3</v>
      </c>
      <c r="AQ2" s="178" t="str">
        <f>IF(AND(Sheet8!AQ2&lt;&gt;"",Sheet8!AQ2&lt;&gt;0,Sheet8!AQ2&lt;&gt;"Free"),Sheet8!AQ2&amp;VLOOKUP(AQ1,Rooms,2,FALSE),"")</f>
        <v>12</v>
      </c>
      <c r="AR2" s="177" t="str">
        <f>IF(AND(Sheet8!AR2&lt;&gt;"",Sheet8!AR2&lt;&gt;0,Sheet8!AR2&lt;&gt;"Free"),Sheet8!AR2&amp;VLOOKUP(AR1,Rooms,2,FALSE),"")</f>
        <v>11b3</v>
      </c>
    </row>
    <row r="3" spans="1:44" ht="54.95" customHeight="1" x14ac:dyDescent="0.2">
      <c r="A3" s="182">
        <f>IF(VLOOKUP(3,Group,2)="","no",VLOOKUP(3,Group,2))</f>
        <v>12</v>
      </c>
      <c r="B3" s="302"/>
      <c r="C3" s="299" t="str">
        <f>IF(AND(Sheet6!C3&lt;&gt;"",Sheet6!C3&lt;&gt;0,Sheet6!C3&lt;&gt;"Free"),Sheet6!C3,"")</f>
        <v/>
      </c>
      <c r="D3" s="98" t="str">
        <f ca="1">IF(AND(Sheet8!D3&lt;&gt;"",Sheet8!D3&lt;&gt;0,Sheet8!D3&lt;&gt;"Free"),Sheet8!D3,"")</f>
        <v/>
      </c>
      <c r="E3" s="98" t="str">
        <f ca="1">IF(AND(Sheet8!E3&lt;&gt;"",Sheet8!E3&lt;&gt;0,Sheet8!E3&lt;&gt;"Free"),Sheet8!E3,"")</f>
        <v/>
      </c>
      <c r="F3" s="98" t="str">
        <f ca="1">IF(AND(Sheet8!F3&lt;&gt;"",Sheet8!F3&lt;&gt;0,Sheet8!F3&lt;&gt;"Free"),Sheet8!F3,"")</f>
        <v/>
      </c>
      <c r="G3" s="98" t="str">
        <f ca="1">IF(AND(Sheet8!G3&lt;&gt;"",Sheet8!G3&lt;&gt;0,Sheet8!G3&lt;&gt;"Free"),Sheet8!G3,"")</f>
        <v/>
      </c>
      <c r="H3" s="98" t="str">
        <f ca="1">IF(AND(Sheet8!H3&lt;&gt;"",Sheet8!H3&lt;&gt;0,Sheet8!H3&lt;&gt;"Free"),Sheet8!H3,"")</f>
        <v/>
      </c>
      <c r="I3" s="299" t="str">
        <f>IF(AND(Sheet6!I3&lt;&gt;"",Sheet6!I3&lt;&gt;0,Sheet6!I3&lt;&gt;"Free"),Sheet6!I3,"")</f>
        <v/>
      </c>
      <c r="J3" s="98" t="str">
        <f ca="1">IF(AND(Sheet8!J3&lt;&gt;"",Sheet8!J3&lt;&gt;0,Sheet8!J3&lt;&gt;"Free"),Sheet8!J3,"")</f>
        <v/>
      </c>
      <c r="K3" s="98" t="str">
        <f ca="1">IF(AND(Sheet8!K3&lt;&gt;"",Sheet8!K3&lt;&gt;0,Sheet8!K3&lt;&gt;"Free"),Sheet8!K3,"")</f>
        <v/>
      </c>
      <c r="L3" s="98" t="str">
        <f ca="1">IF(AND(Sheet8!L3&lt;&gt;"",Sheet8!L3&lt;&gt;0,Sheet8!L3&lt;&gt;"Free"),Sheet8!L3,"")</f>
        <v/>
      </c>
      <c r="M3" s="98" t="str">
        <f ca="1">IF(AND(Sheet8!M3&lt;&gt;"",Sheet8!M3&lt;&gt;0,Sheet8!M3&lt;&gt;"Free"),Sheet8!M3,"")</f>
        <v/>
      </c>
      <c r="N3" s="98" t="str">
        <f ca="1">IF(AND(Sheet8!N3&lt;&gt;"",Sheet8!N3&lt;&gt;0,Sheet8!N3&lt;&gt;"Free"),Sheet8!N3,"")</f>
        <v>Lesson 7 - Example : Limestone and its uses</v>
      </c>
      <c r="O3" s="299" t="str">
        <f>IF(AND(Sheet6!O3&lt;&gt;"",Sheet6!O3&lt;&gt;0,Sheet6!O3&lt;&gt;"Free"),Sheet6!O3,"")</f>
        <v/>
      </c>
      <c r="P3" s="98" t="str">
        <f ca="1">IF(AND(Sheet8!P3&lt;&gt;"",Sheet8!P3&lt;&gt;0,Sheet8!P3&lt;&gt;"Free"),Sheet8!P3,"")</f>
        <v/>
      </c>
      <c r="Q3" s="98" t="str">
        <f ca="1">IF(AND(Sheet8!Q3&lt;&gt;"",Sheet8!Q3&lt;&gt;0,Sheet8!Q3&lt;&gt;"Free"),Sheet8!Q3,"")</f>
        <v/>
      </c>
      <c r="R3" s="98" t="str">
        <f ca="1">IF(AND(Sheet8!R3&lt;&gt;"",Sheet8!R3&lt;&gt;0,Sheet8!R3&lt;&gt;"Free"),Sheet8!R3,"")</f>
        <v/>
      </c>
      <c r="S3" s="98" t="str">
        <f ca="1">IF(AND(Sheet8!S3&lt;&gt;"",Sheet8!S3&lt;&gt;0,Sheet8!S3&lt;&gt;"Free"),Sheet8!S3,"")</f>
        <v/>
      </c>
      <c r="T3" s="98" t="str">
        <f ca="1">IF(AND(Sheet8!T3&lt;&gt;"",Sheet8!T3&lt;&gt;0,Sheet8!T3&lt;&gt;"Free"),Sheet8!T3,"")</f>
        <v/>
      </c>
      <c r="U3" s="299" t="str">
        <f>IF(AND(Sheet6!U3&lt;&gt;"",Sheet6!U3&lt;&gt;0,Sheet6!U3&lt;&gt;"Free"),Sheet6!U3,"")</f>
        <v/>
      </c>
      <c r="V3" s="98" t="str">
        <f ca="1">IF(AND(Sheet8!V3&lt;&gt;"",Sheet8!V3&lt;&gt;0,Sheet8!V3&lt;&gt;"Free"),Sheet8!V3,"")</f>
        <v/>
      </c>
      <c r="W3" s="98" t="str">
        <f ca="1">IF(AND(Sheet8!W3&lt;&gt;"",Sheet8!W3&lt;&gt;0,Sheet8!W3&lt;&gt;"Free"),Sheet8!W3,"")</f>
        <v/>
      </c>
      <c r="X3" s="98" t="str">
        <f ca="1">IF(AND(Sheet8!X3&lt;&gt;"",Sheet8!X3&lt;&gt;0,Sheet8!X3&lt;&gt;"Free"),Sheet8!X3,"")</f>
        <v/>
      </c>
      <c r="Y3" s="98" t="str">
        <f ca="1">IF(AND(Sheet8!Y3&lt;&gt;"",Sheet8!Y3&lt;&gt;0,Sheet8!Y3&lt;&gt;"Free"),Sheet8!Y3,"")</f>
        <v/>
      </c>
      <c r="Z3" s="98" t="str">
        <f ca="1">IF(AND(Sheet8!Z3&lt;&gt;"",Sheet8!Z3&lt;&gt;0,Sheet8!Z3&lt;&gt;"Free"),Sheet8!Z3,"")</f>
        <v/>
      </c>
      <c r="AA3" s="299" t="str">
        <f>IF(AND(Sheet6!AA3&lt;&gt;"",Sheet6!AA3&lt;&gt;0,Sheet6!AA3&lt;&gt;"Free"),Sheet6!AA3,"")</f>
        <v/>
      </c>
      <c r="AB3" s="98" t="str">
        <f ca="1">IF(AND(Sheet8!AB3&lt;&gt;"",Sheet8!AB3&lt;&gt;0,Sheet8!AB3&lt;&gt;"Free"),Sheet8!AB3,"")</f>
        <v/>
      </c>
      <c r="AC3" s="98" t="str">
        <f ca="1">IF(AND(Sheet8!AC3&lt;&gt;"",Sheet8!AC3&lt;&gt;0,Sheet8!AC3&lt;&gt;"Free"),Sheet8!AC3,"")</f>
        <v/>
      </c>
      <c r="AD3" s="98" t="str">
        <f ca="1">IF(AND(Sheet8!AD3&lt;&gt;"",Sheet8!AD3&lt;&gt;0,Sheet8!AD3&lt;&gt;"Free"),Sheet8!AD3,"")</f>
        <v/>
      </c>
      <c r="AE3" s="98" t="str">
        <f ca="1">IF(AND(Sheet8!AE3&lt;&gt;"",Sheet8!AE3&lt;&gt;0,Sheet8!AE3&lt;&gt;"Free"),Sheet8!AE3,"")</f>
        <v/>
      </c>
      <c r="AF3" s="98" t="str">
        <f ca="1">IF(AND(Sheet8!AF3&lt;&gt;"",Sheet8!AF3&lt;&gt;0,Sheet8!AF3&lt;&gt;"Free"),Sheet8!AF3,"")</f>
        <v/>
      </c>
      <c r="AG3" s="299" t="str">
        <f>IF(AND(Sheet6!AG3&lt;&gt;"",Sheet6!AG3&lt;&gt;0,Sheet6!AG3&lt;&gt;"Free"),Sheet6!AG3,"")</f>
        <v/>
      </c>
      <c r="AH3" s="98" t="str">
        <f ca="1">IF(AND(Sheet8!AH3&lt;&gt;"",Sheet8!AH3&lt;&gt;0,Sheet8!AH3&lt;&gt;"Free"),Sheet8!AH3,"")</f>
        <v/>
      </c>
      <c r="AI3" s="98" t="str">
        <f ca="1">IF(AND(Sheet8!AI3&lt;&gt;"",Sheet8!AI3&lt;&gt;0,Sheet8!AI3&lt;&gt;"Free"),Sheet8!AI3,"")</f>
        <v/>
      </c>
      <c r="AJ3" s="98" t="str">
        <f ca="1">IF(AND(Sheet8!AJ3&lt;&gt;"",Sheet8!AJ3&lt;&gt;0,Sheet8!AJ3&lt;&gt;"Free"),Sheet8!AJ3,"")</f>
        <v/>
      </c>
      <c r="AK3" s="98" t="str">
        <f ca="1">IF(AND(Sheet8!AK3&lt;&gt;"",Sheet8!AK3&lt;&gt;0,Sheet8!AK3&lt;&gt;"Free"),Sheet8!AK3,"")</f>
        <v/>
      </c>
      <c r="AL3" s="98" t="str">
        <f ca="1">IF(AND(Sheet8!AL3&lt;&gt;"",Sheet8!AL3&lt;&gt;0,Sheet8!AL3&lt;&gt;"Free"),Sheet8!AL3,"")</f>
        <v/>
      </c>
      <c r="AM3" s="299" t="str">
        <f>IF(AND(Sheet6!AM3&lt;&gt;"",Sheet6!AM3&lt;&gt;0,Sheet6!AM3&lt;&gt;"Free"),Sheet6!AM3,"")</f>
        <v/>
      </c>
      <c r="AN3" s="98" t="str">
        <f ca="1">IF(AND(Sheet8!AN3&lt;&gt;"",Sheet8!AN3&lt;&gt;0,Sheet8!AN3&lt;&gt;"Free"),Sheet8!AN3,"")</f>
        <v/>
      </c>
      <c r="AO3" s="98" t="str">
        <f ca="1">IF(AND(Sheet8!AO3&lt;&gt;"",Sheet8!AO3&lt;&gt;0,Sheet8!AO3&lt;&gt;"Free"),Sheet8!AO3,"")</f>
        <v/>
      </c>
      <c r="AP3" s="98" t="str">
        <f ca="1">IF(AND(Sheet8!AP3&lt;&gt;"",Sheet8!AP3&lt;&gt;0,Sheet8!AP3&lt;&gt;"Free"),Sheet8!AP3,"")</f>
        <v/>
      </c>
      <c r="AQ3" s="98" t="str">
        <f ca="1">IF(AND(Sheet8!AQ3&lt;&gt;"",Sheet8!AQ3&lt;&gt;0,Sheet8!AQ3&lt;&gt;"Free"),Sheet8!AQ3,"")</f>
        <v/>
      </c>
      <c r="AR3" s="98" t="str">
        <f ca="1">IF(AND(Sheet8!AR3&lt;&gt;"",Sheet8!AR3&lt;&gt;0,Sheet8!AR3&lt;&gt;"Free"),Sheet8!AR3,"")</f>
        <v/>
      </c>
    </row>
    <row r="4" spans="1:44" s="100" customFormat="1" ht="24.95" customHeight="1" x14ac:dyDescent="0.2">
      <c r="A4" s="183">
        <f>IF(VLOOKUP(4,Group,2)="","no",VLOOKUP(4,Group,2))</f>
        <v>13</v>
      </c>
      <c r="B4" s="302"/>
      <c r="C4" s="299" t="str">
        <f>IF(AND(Sheet6!C4&lt;&gt;"",Sheet6!C4&lt;&gt;0,Sheet6!C4&lt;&gt;"Free"),Sheet6!C4,"")</f>
        <v/>
      </c>
      <c r="D4" s="99" t="str">
        <f ca="1">IF(AND(Sheet8!D4&lt;&gt;"",Sheet8!D4&lt;&gt;0,Sheet8!D4&lt;&gt;"Free"),Sheet8!D4,"")</f>
        <v/>
      </c>
      <c r="E4" s="99" t="str">
        <f ca="1">IF(AND(Sheet8!E4&lt;&gt;"",Sheet8!E4&lt;&gt;0,Sheet8!E4&lt;&gt;"Free"),Sheet8!E4,"")</f>
        <v/>
      </c>
      <c r="F4" s="99" t="str">
        <f ca="1">IF(AND(Sheet8!F4&lt;&gt;"",Sheet8!F4&lt;&gt;0,Sheet8!F4&lt;&gt;"Free"),Sheet8!F4,"")</f>
        <v/>
      </c>
      <c r="G4" s="99" t="str">
        <f ca="1">IF(AND(Sheet8!G4&lt;&gt;"",Sheet8!G4&lt;&gt;0,Sheet8!G4&lt;&gt;"Free"),Sheet8!G4,"")</f>
        <v/>
      </c>
      <c r="H4" s="99" t="str">
        <f ca="1">IF(AND(Sheet8!H4&lt;&gt;"",Sheet8!H4&lt;&gt;0,Sheet8!H4&lt;&gt;"Free"),Sheet8!H4,"")</f>
        <v/>
      </c>
      <c r="I4" s="299" t="str">
        <f>IF(AND(Sheet6!I4&lt;&gt;"",Sheet6!I4&lt;&gt;0,Sheet6!I4&lt;&gt;"Free"),Sheet6!I4,"")</f>
        <v/>
      </c>
      <c r="J4" s="99" t="str">
        <f ca="1">IF(AND(Sheet8!J4&lt;&gt;"",Sheet8!J4&lt;&gt;0,Sheet8!J4&lt;&gt;"Free"),Sheet8!J4,"")</f>
        <v/>
      </c>
      <c r="K4" s="99" t="str">
        <f ca="1">IF(AND(Sheet8!K4&lt;&gt;"",Sheet8!K4&lt;&gt;0,Sheet8!K4&lt;&gt;"Free"),Sheet8!K4,"")</f>
        <v/>
      </c>
      <c r="L4" s="99" t="str">
        <f ca="1">IF(AND(Sheet8!L4&lt;&gt;"",Sheet8!L4&lt;&gt;0,Sheet8!L4&lt;&gt;"Free"),Sheet8!L4,"")</f>
        <v/>
      </c>
      <c r="M4" s="99" t="str">
        <f ca="1">IF(AND(Sheet8!M4&lt;&gt;"",Sheet8!M4&lt;&gt;0,Sheet8!M4&lt;&gt;"Free"),Sheet8!M4,"")</f>
        <v/>
      </c>
      <c r="N4" s="99" t="str">
        <f ca="1">IF(AND(Sheet8!N4&lt;&gt;"",Sheet8!N4&lt;&gt;0,Sheet8!N4&lt;&gt;"Free"),Sheet8!N4,"")</f>
        <v>C1a 1.5 Limestone sheet</v>
      </c>
      <c r="O4" s="299" t="str">
        <f>IF(AND(Sheet6!O4&lt;&gt;"",Sheet6!O4&lt;&gt;0,Sheet6!O4&lt;&gt;"Free"),Sheet6!O4,"")</f>
        <v/>
      </c>
      <c r="P4" s="99" t="str">
        <f ca="1">IF(AND(Sheet8!P4&lt;&gt;"",Sheet8!P4&lt;&gt;0,Sheet8!P4&lt;&gt;"Free"),Sheet8!P4,"")</f>
        <v/>
      </c>
      <c r="Q4" s="99" t="str">
        <f ca="1">IF(AND(Sheet8!Q4&lt;&gt;"",Sheet8!Q4&lt;&gt;0,Sheet8!Q4&lt;&gt;"Free"),Sheet8!Q4,"")</f>
        <v/>
      </c>
      <c r="R4" s="99" t="str">
        <f ca="1">IF(AND(Sheet8!R4&lt;&gt;"",Sheet8!R4&lt;&gt;0,Sheet8!R4&lt;&gt;"Free"),Sheet8!R4,"")</f>
        <v/>
      </c>
      <c r="S4" s="99" t="str">
        <f ca="1">IF(AND(Sheet8!S4&lt;&gt;"",Sheet8!S4&lt;&gt;0,Sheet8!S4&lt;&gt;"Free"),Sheet8!S4,"")</f>
        <v/>
      </c>
      <c r="T4" s="99" t="str">
        <f ca="1">IF(AND(Sheet8!T4&lt;&gt;"",Sheet8!T4&lt;&gt;0,Sheet8!T4&lt;&gt;"Free"),Sheet8!T4,"")</f>
        <v/>
      </c>
      <c r="U4" s="299" t="str">
        <f>IF(AND(Sheet6!U4&lt;&gt;"",Sheet6!U4&lt;&gt;0,Sheet6!U4&lt;&gt;"Free"),Sheet6!U4,"")</f>
        <v/>
      </c>
      <c r="V4" s="99" t="str">
        <f ca="1">IF(AND(Sheet8!V4&lt;&gt;"",Sheet8!V4&lt;&gt;0,Sheet8!V4&lt;&gt;"Free"),Sheet8!V4,"")</f>
        <v/>
      </c>
      <c r="W4" s="99" t="str">
        <f ca="1">IF(AND(Sheet8!W4&lt;&gt;"",Sheet8!W4&lt;&gt;0,Sheet8!W4&lt;&gt;"Free"),Sheet8!W4,"")</f>
        <v/>
      </c>
      <c r="X4" s="99" t="str">
        <f ca="1">IF(AND(Sheet8!X4&lt;&gt;"",Sheet8!X4&lt;&gt;0,Sheet8!X4&lt;&gt;"Free"),Sheet8!X4,"")</f>
        <v/>
      </c>
      <c r="Y4" s="99" t="str">
        <f ca="1">IF(AND(Sheet8!Y4&lt;&gt;"",Sheet8!Y4&lt;&gt;0,Sheet8!Y4&lt;&gt;"Free"),Sheet8!Y4,"")</f>
        <v/>
      </c>
      <c r="Z4" s="99" t="str">
        <f ca="1">IF(AND(Sheet8!Z4&lt;&gt;"",Sheet8!Z4&lt;&gt;0,Sheet8!Z4&lt;&gt;"Free"),Sheet8!Z4,"")</f>
        <v/>
      </c>
      <c r="AA4" s="299" t="str">
        <f>IF(AND(Sheet6!AA4&lt;&gt;"",Sheet6!AA4&lt;&gt;0,Sheet6!AA4&lt;&gt;"Free"),Sheet6!AA4,"")</f>
        <v/>
      </c>
      <c r="AB4" s="99" t="str">
        <f ca="1">IF(AND(Sheet8!AB4&lt;&gt;"",Sheet8!AB4&lt;&gt;0,Sheet8!AB4&lt;&gt;"Free"),Sheet8!AB4,"")</f>
        <v/>
      </c>
      <c r="AC4" s="99" t="str">
        <f ca="1">IF(AND(Sheet8!AC4&lt;&gt;"",Sheet8!AC4&lt;&gt;0,Sheet8!AC4&lt;&gt;"Free"),Sheet8!AC4,"")</f>
        <v/>
      </c>
      <c r="AD4" s="99" t="str">
        <f ca="1">IF(AND(Sheet8!AD4&lt;&gt;"",Sheet8!AD4&lt;&gt;0,Sheet8!AD4&lt;&gt;"Free"),Sheet8!AD4,"")</f>
        <v/>
      </c>
      <c r="AE4" s="99" t="str">
        <f ca="1">IF(AND(Sheet8!AE4&lt;&gt;"",Sheet8!AE4&lt;&gt;0,Sheet8!AE4&lt;&gt;"Free"),Sheet8!AE4,"")</f>
        <v/>
      </c>
      <c r="AF4" s="99" t="str">
        <f ca="1">IF(AND(Sheet8!AF4&lt;&gt;"",Sheet8!AF4&lt;&gt;0,Sheet8!AF4&lt;&gt;"Free"),Sheet8!AF4,"")</f>
        <v/>
      </c>
      <c r="AG4" s="299" t="str">
        <f>IF(AND(Sheet6!AG4&lt;&gt;"",Sheet6!AG4&lt;&gt;0,Sheet6!AG4&lt;&gt;"Free"),Sheet6!AG4,"")</f>
        <v/>
      </c>
      <c r="AH4" s="99" t="str">
        <f ca="1">IF(AND(Sheet8!AH4&lt;&gt;"",Sheet8!AH4&lt;&gt;0,Sheet8!AH4&lt;&gt;"Free"),Sheet8!AH4,"")</f>
        <v/>
      </c>
      <c r="AI4" s="99" t="str">
        <f ca="1">IF(AND(Sheet8!AI4&lt;&gt;"",Sheet8!AI4&lt;&gt;0,Sheet8!AI4&lt;&gt;"Free"),Sheet8!AI4,"")</f>
        <v/>
      </c>
      <c r="AJ4" s="99" t="str">
        <f ca="1">IF(AND(Sheet8!AJ4&lt;&gt;"",Sheet8!AJ4&lt;&gt;0,Sheet8!AJ4&lt;&gt;"Free"),Sheet8!AJ4,"")</f>
        <v/>
      </c>
      <c r="AK4" s="99" t="str">
        <f ca="1">IF(AND(Sheet8!AK4&lt;&gt;"",Sheet8!AK4&lt;&gt;0,Sheet8!AK4&lt;&gt;"Free"),Sheet8!AK4,"")</f>
        <v/>
      </c>
      <c r="AL4" s="99" t="str">
        <f ca="1">IF(AND(Sheet8!AL4&lt;&gt;"",Sheet8!AL4&lt;&gt;0,Sheet8!AL4&lt;&gt;"Free"),Sheet8!AL4,"")</f>
        <v/>
      </c>
      <c r="AM4" s="299" t="str">
        <f>IF(AND(Sheet6!AM4&lt;&gt;"",Sheet6!AM4&lt;&gt;0,Sheet6!AM4&lt;&gt;"Free"),Sheet6!AM4,"")</f>
        <v/>
      </c>
      <c r="AN4" s="99" t="str">
        <f ca="1">IF(AND(Sheet8!AN4&lt;&gt;"",Sheet8!AN4&lt;&gt;0,Sheet8!AN4&lt;&gt;"Free"),Sheet8!AN4,"")</f>
        <v/>
      </c>
      <c r="AO4" s="99" t="str">
        <f ca="1">IF(AND(Sheet8!AO4&lt;&gt;"",Sheet8!AO4&lt;&gt;0,Sheet8!AO4&lt;&gt;"Free"),Sheet8!AO4,"")</f>
        <v/>
      </c>
      <c r="AP4" s="99" t="str">
        <f ca="1">IF(AND(Sheet8!AP4&lt;&gt;"",Sheet8!AP4&lt;&gt;0,Sheet8!AP4&lt;&gt;"Free"),Sheet8!AP4,"")</f>
        <v/>
      </c>
      <c r="AQ4" s="99" t="str">
        <f ca="1">IF(AND(Sheet8!AQ4&lt;&gt;"",Sheet8!AQ4&lt;&gt;0,Sheet8!AQ4&lt;&gt;"Free"),Sheet8!AQ4,"")</f>
        <v/>
      </c>
      <c r="AR4" s="99" t="str">
        <f ca="1">IF(AND(Sheet8!AR4&lt;&gt;"",Sheet8!AR4&lt;&gt;0,Sheet8!AR4&lt;&gt;"Free"),Sheet8!AR4,"")</f>
        <v/>
      </c>
    </row>
    <row r="5" spans="1:44" s="48" customFormat="1" ht="15" customHeight="1" x14ac:dyDescent="0.25">
      <c r="A5" s="184" t="str">
        <f>IF(VLOOKUP(5,Group,2)="","no",VLOOKUP(5,Group,2))</f>
        <v>9b4</v>
      </c>
      <c r="B5" s="302"/>
      <c r="C5" s="299" t="str">
        <f>IF(AND(Sheet6!C5&lt;&gt;"",Sheet6!C5&lt;&gt;0,Sheet6!C5&lt;&gt;"Free"),Sheet6!C5,"")</f>
        <v/>
      </c>
      <c r="D5" s="181" t="str">
        <f>IF(AND(Sheet8!D5&lt;&gt;"",Sheet8!D5&lt;&gt;0,Sheet8!D5&lt;&gt;"Free"),Sheet8!D5&amp;VLOOKUP(D1,Rooms,3,FALSE),"")</f>
        <v>10a2</v>
      </c>
      <c r="E5" s="179" t="str">
        <f>IF(AND(Sheet8!E5&lt;&gt;"",Sheet8!E5&lt;&gt;0,Sheet8!E5&lt;&gt;"Free"),Sheet8!E5&amp;VLOOKUP(E1,Rooms,3,FALSE),"")</f>
        <v>13</v>
      </c>
      <c r="F5" s="180" t="str">
        <f>IF(AND(Sheet8!F5&lt;&gt;"",Sheet8!F5&lt;&gt;0,Sheet8!F5&lt;&gt;"Free"),Sheet8!F5&amp;VLOOKUP(F1,Rooms,3,FALSE),"")</f>
        <v>9b4</v>
      </c>
      <c r="G5" s="181" t="str">
        <f>IF(AND(Sheet8!G5&lt;&gt;"",Sheet8!G5&lt;&gt;0,Sheet8!G5&lt;&gt;"Free"),Sheet8!G5&amp;VLOOKUP(G1,Rooms,3,FALSE),"")</f>
        <v>10a2</v>
      </c>
      <c r="H5" s="178" t="str">
        <f>IF(AND(Sheet8!H5&lt;&gt;"",Sheet8!H5&lt;&gt;0,Sheet8!H5&lt;&gt;"Free"),Sheet8!H5&amp;VLOOKUP(H1,Rooms,3,FALSE),"")</f>
        <v>12</v>
      </c>
      <c r="I5" s="299" t="str">
        <f>IF(AND(Sheet6!I5&lt;&gt;"",Sheet6!I5&lt;&gt;0,Sheet6!I5&lt;&gt;"Free"),Sheet6!I5,"")</f>
        <v/>
      </c>
      <c r="J5" s="49" t="str">
        <f>IF(AND(Sheet8!J5&lt;&gt;"",Sheet8!J5&lt;&gt;0,Sheet8!J5&lt;&gt;"Free"),Sheet8!J5&amp;VLOOKUP(J1,Rooms,3,FALSE),"")</f>
        <v/>
      </c>
      <c r="K5" s="176" t="str">
        <f>IF(AND(Sheet8!K5&lt;&gt;"",Sheet8!K5&lt;&gt;0,Sheet8!K5&lt;&gt;"Free"),Sheet8!K5&amp;VLOOKUP(K1,Rooms,3,FALSE),"")</f>
        <v>8a1</v>
      </c>
      <c r="L5" s="49" t="str">
        <f>IF(AND(Sheet8!L5&lt;&gt;"",Sheet8!L5&lt;&gt;0,Sheet8!L5&lt;&gt;"Free"),Sheet8!L5&amp;VLOOKUP(L1,Rooms,3,FALSE),"")</f>
        <v/>
      </c>
      <c r="M5" s="180" t="str">
        <f>IF(AND(Sheet8!M5&lt;&gt;"",Sheet8!M5&lt;&gt;0,Sheet8!M5&lt;&gt;"Free"),Sheet8!M5&amp;VLOOKUP(M1,Rooms,3,FALSE),"")</f>
        <v>9b4</v>
      </c>
      <c r="N5" s="176" t="str">
        <f>IF(AND(Sheet8!N5&lt;&gt;"",Sheet8!N5&lt;&gt;0,Sheet8!N5&lt;&gt;"Free"),Sheet8!N5&amp;VLOOKUP(N1,Rooms,3,FALSE),"")</f>
        <v>8a1</v>
      </c>
      <c r="O5" s="299" t="str">
        <f>IF(AND(Sheet6!O5&lt;&gt;"",Sheet6!O5&lt;&gt;0,Sheet6!O5&lt;&gt;"Free"),Sheet6!O5,"")</f>
        <v/>
      </c>
      <c r="P5" s="181" t="str">
        <f>IF(AND(Sheet8!P5&lt;&gt;"",Sheet8!P5&lt;&gt;0,Sheet8!P5&lt;&gt;"Free"),Sheet8!P5&amp;VLOOKUP(P1,Rooms,3,FALSE),"")</f>
        <v>10a2</v>
      </c>
      <c r="Q5" s="179" t="str">
        <f>IF(AND(Sheet8!Q5&lt;&gt;"",Sheet8!Q5&lt;&gt;0,Sheet8!Q5&lt;&gt;"Free"),Sheet8!Q5&amp;VLOOKUP(Q1,Rooms,3,FALSE),"")</f>
        <v>13</v>
      </c>
      <c r="R5" s="180" t="str">
        <f>IF(AND(Sheet8!R5&lt;&gt;"",Sheet8!R5&lt;&gt;0,Sheet8!R5&lt;&gt;"Free"),Sheet8!R5&amp;VLOOKUP(R1,Rooms,3,FALSE),"")</f>
        <v>9b4</v>
      </c>
      <c r="S5" s="181" t="str">
        <f>IF(AND(Sheet8!S5&lt;&gt;"",Sheet8!S5&lt;&gt;0,Sheet8!S5&lt;&gt;"Free"),Sheet8!S5&amp;VLOOKUP(S1,Rooms,3,FALSE),"")</f>
        <v>10a2</v>
      </c>
      <c r="T5" s="178" t="str">
        <f>IF(AND(Sheet8!T5&lt;&gt;"",Sheet8!T5&lt;&gt;0,Sheet8!T5&lt;&gt;"Free"),Sheet8!T5&amp;VLOOKUP(T1,Rooms,3,FALSE),"")</f>
        <v>12</v>
      </c>
      <c r="U5" s="299" t="str">
        <f>IF(AND(Sheet6!U5&lt;&gt;"",Sheet6!U5&lt;&gt;0,Sheet6!U5&lt;&gt;"Free"),Sheet6!U5,"")</f>
        <v/>
      </c>
      <c r="V5" s="49" t="str">
        <f>IF(AND(Sheet8!V5&lt;&gt;"",Sheet8!V5&lt;&gt;0,Sheet8!V5&lt;&gt;"Free"),Sheet8!V5&amp;VLOOKUP(V1,Rooms,3,FALSE),"")</f>
        <v/>
      </c>
      <c r="W5" s="176" t="str">
        <f>IF(AND(Sheet8!W5&lt;&gt;"",Sheet8!W5&lt;&gt;0,Sheet8!W5&lt;&gt;"Free"),Sheet8!W5&amp;VLOOKUP(W1,Rooms,3,FALSE),"")</f>
        <v>8a1</v>
      </c>
      <c r="X5" s="49" t="str">
        <f>IF(AND(Sheet8!X5&lt;&gt;"",Sheet8!X5&lt;&gt;0,Sheet8!X5&lt;&gt;"Free"),Sheet8!X5&amp;VLOOKUP(X1,Rooms,3,FALSE),"")</f>
        <v/>
      </c>
      <c r="Y5" s="180" t="str">
        <f>IF(AND(Sheet8!Y5&lt;&gt;"",Sheet8!Y5&lt;&gt;0,Sheet8!Y5&lt;&gt;"Free"),Sheet8!Y5&amp;VLOOKUP(Y1,Rooms,3,FALSE),"")</f>
        <v>9b4</v>
      </c>
      <c r="Z5" s="176" t="str">
        <f>IF(AND(Sheet8!Z5&lt;&gt;"",Sheet8!Z5&lt;&gt;0,Sheet8!Z5&lt;&gt;"Free"),Sheet8!Z5&amp;VLOOKUP(Z1,Rooms,3,FALSE),"")</f>
        <v>8a1</v>
      </c>
      <c r="AA5" s="299" t="str">
        <f>IF(AND(Sheet6!AA5&lt;&gt;"",Sheet6!AA5&lt;&gt;0,Sheet6!AA5&lt;&gt;"Free"),Sheet6!AA5,"")</f>
        <v/>
      </c>
      <c r="AB5" s="181" t="str">
        <f>IF(AND(Sheet8!AB5&lt;&gt;"",Sheet8!AB5&lt;&gt;0,Sheet8!AB5&lt;&gt;"Free"),Sheet8!AB5&amp;VLOOKUP(AB1,Rooms,3,FALSE),"")</f>
        <v>10a2</v>
      </c>
      <c r="AC5" s="179" t="str">
        <f>IF(AND(Sheet8!AC5&lt;&gt;"",Sheet8!AC5&lt;&gt;0,Sheet8!AC5&lt;&gt;"Free"),Sheet8!AC5&amp;VLOOKUP(AC1,Rooms,3,FALSE),"")</f>
        <v>13</v>
      </c>
      <c r="AD5" s="180" t="str">
        <f>IF(AND(Sheet8!AD5&lt;&gt;"",Sheet8!AD5&lt;&gt;0,Sheet8!AD5&lt;&gt;"Free"),Sheet8!AD5&amp;VLOOKUP(AD1,Rooms,3,FALSE),"")</f>
        <v>9b4</v>
      </c>
      <c r="AE5" s="181" t="str">
        <f>IF(AND(Sheet8!AE5&lt;&gt;"",Sheet8!AE5&lt;&gt;0,Sheet8!AE5&lt;&gt;"Free"),Sheet8!AE5&amp;VLOOKUP(AE1,Rooms,3,FALSE),"")</f>
        <v>10a2</v>
      </c>
      <c r="AF5" s="178" t="str">
        <f>IF(AND(Sheet8!AF5&lt;&gt;"",Sheet8!AF5&lt;&gt;0,Sheet8!AF5&lt;&gt;"Free"),Sheet8!AF5&amp;VLOOKUP(AF1,Rooms,3,FALSE),"")</f>
        <v>12</v>
      </c>
      <c r="AG5" s="299" t="str">
        <f>IF(AND(Sheet6!AG5&lt;&gt;"",Sheet6!AG5&lt;&gt;0,Sheet6!AG5&lt;&gt;"Free"),Sheet6!AG5,"")</f>
        <v/>
      </c>
      <c r="AH5" s="49" t="str">
        <f>IF(AND(Sheet8!AH5&lt;&gt;"",Sheet8!AH5&lt;&gt;0,Sheet8!AH5&lt;&gt;"Free"),Sheet8!AH5&amp;VLOOKUP(AH1,Rooms,3,FALSE),"")</f>
        <v/>
      </c>
      <c r="AI5" s="176" t="str">
        <f>IF(AND(Sheet8!AI5&lt;&gt;"",Sheet8!AI5&lt;&gt;0,Sheet8!AI5&lt;&gt;"Free"),Sheet8!AI5&amp;VLOOKUP(AI1,Rooms,3,FALSE),"")</f>
        <v>8a1</v>
      </c>
      <c r="AJ5" s="49" t="str">
        <f>IF(AND(Sheet8!AJ5&lt;&gt;"",Sheet8!AJ5&lt;&gt;0,Sheet8!AJ5&lt;&gt;"Free"),Sheet8!AJ5&amp;VLOOKUP(AJ1,Rooms,3,FALSE),"")</f>
        <v/>
      </c>
      <c r="AK5" s="180" t="str">
        <f>IF(AND(Sheet8!AK5&lt;&gt;"",Sheet8!AK5&lt;&gt;0,Sheet8!AK5&lt;&gt;"Free"),Sheet8!AK5&amp;VLOOKUP(AK1,Rooms,3,FALSE),"")</f>
        <v>9b4</v>
      </c>
      <c r="AL5" s="176" t="str">
        <f>IF(AND(Sheet8!AL5&lt;&gt;"",Sheet8!AL5&lt;&gt;0,Sheet8!AL5&lt;&gt;"Free"),Sheet8!AL5&amp;VLOOKUP(AL1,Rooms,3,FALSE),"")</f>
        <v>8a1</v>
      </c>
      <c r="AM5" s="299" t="str">
        <f>IF(AND(Sheet6!AM5&lt;&gt;"",Sheet6!AM5&lt;&gt;0,Sheet6!AM5&lt;&gt;"Free"),Sheet6!AM5,"")</f>
        <v/>
      </c>
      <c r="AN5" s="181" t="str">
        <f>IF(AND(Sheet8!AN5&lt;&gt;"",Sheet8!AN5&lt;&gt;0,Sheet8!AN5&lt;&gt;"Free"),Sheet8!AN5&amp;VLOOKUP(AN1,Rooms,3,FALSE),"")</f>
        <v>10a2</v>
      </c>
      <c r="AO5" s="179" t="str">
        <f>IF(AND(Sheet8!AO5&lt;&gt;"",Sheet8!AO5&lt;&gt;0,Sheet8!AO5&lt;&gt;"Free"),Sheet8!AO5&amp;VLOOKUP(AO1,Rooms,3,FALSE),"")</f>
        <v>13</v>
      </c>
      <c r="AP5" s="180" t="str">
        <f>IF(AND(Sheet8!AP5&lt;&gt;"",Sheet8!AP5&lt;&gt;0,Sheet8!AP5&lt;&gt;"Free"),Sheet8!AP5&amp;VLOOKUP(AP1,Rooms,3,FALSE),"")</f>
        <v>9b4</v>
      </c>
      <c r="AQ5" s="181" t="str">
        <f>IF(AND(Sheet8!AQ5&lt;&gt;"",Sheet8!AQ5&lt;&gt;0,Sheet8!AQ5&lt;&gt;"Free"),Sheet8!AQ5&amp;VLOOKUP(AQ1,Rooms,3,FALSE),"")</f>
        <v>10a2</v>
      </c>
      <c r="AR5" s="178" t="str">
        <f>IF(AND(Sheet8!AR5&lt;&gt;"",Sheet8!AR5&lt;&gt;0,Sheet8!AR5&lt;&gt;"Free"),Sheet8!AR5&amp;VLOOKUP(AR1,Rooms,3,FALSE),"")</f>
        <v>12</v>
      </c>
    </row>
    <row r="6" spans="1:44" ht="54.95" customHeight="1" x14ac:dyDescent="0.2">
      <c r="A6" s="185" t="str">
        <f>IF(VLOOKUP(6,Group,2)="","no",VLOOKUP(6,Group,2))</f>
        <v>10a2</v>
      </c>
      <c r="B6" s="302"/>
      <c r="C6" s="299" t="str">
        <f>IF(AND(Sheet6!C6&lt;&gt;"",Sheet6!C6&lt;&gt;0,Sheet6!C6&lt;&gt;"Free"),Sheet6!C6,"")</f>
        <v/>
      </c>
      <c r="D6" s="98" t="str">
        <f ca="1">IF(AND(Sheet8!D6&lt;&gt;"",Sheet8!D6&lt;&gt;0,Sheet8!D6&lt;&gt;"Free"),Sheet8!D6,"")</f>
        <v>Lesson 1 - Introduction to the Teacher Planner</v>
      </c>
      <c r="E6" s="98" t="str">
        <f ca="1">IF(AND(Sheet8!E6&lt;&gt;"",Sheet8!E6&lt;&gt;0,Sheet8!E6&lt;&gt;"Free"),Sheet8!E6,"")</f>
        <v/>
      </c>
      <c r="F6" s="98" t="str">
        <f ca="1">IF(AND(Sheet8!F6&lt;&gt;"",Sheet8!F6&lt;&gt;0,Sheet8!F6&lt;&gt;"Free"),Sheet8!F6,"")</f>
        <v/>
      </c>
      <c r="G6" s="98" t="str">
        <f ca="1">IF(AND(Sheet8!G6&lt;&gt;"",Sheet8!G6&lt;&gt;0,Sheet8!G6&lt;&gt;"Free"),Sheet8!G6,"")</f>
        <v>Lesson 3 - Planning individual lessons</v>
      </c>
      <c r="H6" s="98" t="str">
        <f ca="1">IF(AND(Sheet8!H6&lt;&gt;"",Sheet8!H6&lt;&gt;0,Sheet8!H6&lt;&gt;"Free"),Sheet8!H6,"")</f>
        <v/>
      </c>
      <c r="I6" s="299" t="str">
        <f>IF(AND(Sheet6!I6&lt;&gt;"",Sheet6!I6&lt;&gt;0,Sheet6!I6&lt;&gt;"Free"),Sheet6!I6,"")</f>
        <v/>
      </c>
      <c r="J6" s="98" t="str">
        <f ca="1">IF(AND(Sheet8!J6&lt;&gt;"",Sheet8!J6&lt;&gt;0,Sheet8!J6&lt;&gt;"Free"),Sheet8!J6,"")</f>
        <v/>
      </c>
      <c r="K6" s="98" t="str">
        <f ca="1">IF(AND(Sheet8!K6&lt;&gt;"",Sheet8!K6&lt;&gt;0,Sheet8!K6&lt;&gt;"Free"),Sheet8!K6,"")</f>
        <v/>
      </c>
      <c r="L6" s="98" t="str">
        <f ca="1">IF(AND(Sheet8!L6&lt;&gt;"",Sheet8!L6&lt;&gt;0,Sheet8!L6&lt;&gt;"Free"),Sheet8!L6,"")</f>
        <v/>
      </c>
      <c r="M6" s="98" t="str">
        <f ca="1">IF(AND(Sheet8!M6&lt;&gt;"",Sheet8!M6&lt;&gt;0,Sheet8!M6&lt;&gt;"Free"),Sheet8!M6,"")</f>
        <v/>
      </c>
      <c r="N6" s="98" t="str">
        <f ca="1">IF(AND(Sheet8!N6&lt;&gt;"",Sheet8!N6&lt;&gt;0,Sheet8!N6&lt;&gt;"Free"),Sheet8!N6,"")</f>
        <v/>
      </c>
      <c r="O6" s="299" t="str">
        <f>IF(AND(Sheet6!O6&lt;&gt;"",Sheet6!O6&lt;&gt;0,Sheet6!O6&lt;&gt;"Free"),Sheet6!O6,"")</f>
        <v/>
      </c>
      <c r="P6" s="98" t="str">
        <f ca="1">IF(AND(Sheet8!P6&lt;&gt;"",Sheet8!P6&lt;&gt;0,Sheet8!P6&lt;&gt;"Free"),Sheet8!P6,"")</f>
        <v>Lesson 8  -Try it out.</v>
      </c>
      <c r="Q6" s="98" t="str">
        <f ca="1">IF(AND(Sheet8!Q6&lt;&gt;"",Sheet8!Q6&lt;&gt;0,Sheet8!Q6&lt;&gt;"Free"),Sheet8!Q6,"")</f>
        <v/>
      </c>
      <c r="R6" s="98" t="str">
        <f ca="1">IF(AND(Sheet8!R6&lt;&gt;"",Sheet8!R6&lt;&gt;0,Sheet8!R6&lt;&gt;"Free"),Sheet8!R6,"")</f>
        <v/>
      </c>
      <c r="S6" s="98" t="str">
        <f ca="1">IF(AND(Sheet8!S6&lt;&gt;"",Sheet8!S6&lt;&gt;0,Sheet8!S6&lt;&gt;"Free"),Sheet8!S6,"")</f>
        <v/>
      </c>
      <c r="T6" s="98" t="str">
        <f ca="1">IF(AND(Sheet8!T6&lt;&gt;"",Sheet8!T6&lt;&gt;0,Sheet8!T6&lt;&gt;"Free"),Sheet8!T6,"")</f>
        <v/>
      </c>
      <c r="U6" s="299" t="str">
        <f>IF(AND(Sheet6!U6&lt;&gt;"",Sheet6!U6&lt;&gt;0,Sheet6!U6&lt;&gt;"Free"),Sheet6!U6,"")</f>
        <v/>
      </c>
      <c r="V6" s="98" t="str">
        <f ca="1">IF(AND(Sheet8!V6&lt;&gt;"",Sheet8!V6&lt;&gt;0,Sheet8!V6&lt;&gt;"Free"),Sheet8!V6,"")</f>
        <v/>
      </c>
      <c r="W6" s="98" t="str">
        <f ca="1">IF(AND(Sheet8!W6&lt;&gt;"",Sheet8!W6&lt;&gt;0,Sheet8!W6&lt;&gt;"Free"),Sheet8!W6,"")</f>
        <v/>
      </c>
      <c r="X6" s="98" t="str">
        <f ca="1">IF(AND(Sheet8!X6&lt;&gt;"",Sheet8!X6&lt;&gt;0,Sheet8!X6&lt;&gt;"Free"),Sheet8!X6,"")</f>
        <v/>
      </c>
      <c r="Y6" s="98" t="str">
        <f ca="1">IF(AND(Sheet8!Y6&lt;&gt;"",Sheet8!Y6&lt;&gt;0,Sheet8!Y6&lt;&gt;"Free"),Sheet8!Y6,"")</f>
        <v/>
      </c>
      <c r="Z6" s="98" t="str">
        <f ca="1">IF(AND(Sheet8!Z6&lt;&gt;"",Sheet8!Z6&lt;&gt;0,Sheet8!Z6&lt;&gt;"Free"),Sheet8!Z6,"")</f>
        <v/>
      </c>
      <c r="AA6" s="299" t="str">
        <f>IF(AND(Sheet6!AA6&lt;&gt;"",Sheet6!AA6&lt;&gt;0,Sheet6!AA6&lt;&gt;"Free"),Sheet6!AA6,"")</f>
        <v/>
      </c>
      <c r="AB6" s="98" t="str">
        <f ca="1">IF(AND(Sheet8!AB6&lt;&gt;"",Sheet8!AB6&lt;&gt;0,Sheet8!AB6&lt;&gt;"Free"),Sheet8!AB6,"")</f>
        <v/>
      </c>
      <c r="AC6" s="98" t="str">
        <f ca="1">IF(AND(Sheet8!AC6&lt;&gt;"",Sheet8!AC6&lt;&gt;0,Sheet8!AC6&lt;&gt;"Free"),Sheet8!AC6,"")</f>
        <v/>
      </c>
      <c r="AD6" s="98" t="str">
        <f ca="1">IF(AND(Sheet8!AD6&lt;&gt;"",Sheet8!AD6&lt;&gt;0,Sheet8!AD6&lt;&gt;"Free"),Sheet8!AD6,"")</f>
        <v/>
      </c>
      <c r="AE6" s="98" t="str">
        <f ca="1">IF(AND(Sheet8!AE6&lt;&gt;"",Sheet8!AE6&lt;&gt;0,Sheet8!AE6&lt;&gt;"Free"),Sheet8!AE6,"")</f>
        <v/>
      </c>
      <c r="AF6" s="98" t="str">
        <f ca="1">IF(AND(Sheet8!AF6&lt;&gt;"",Sheet8!AF6&lt;&gt;0,Sheet8!AF6&lt;&gt;"Free"),Sheet8!AF6,"")</f>
        <v/>
      </c>
      <c r="AG6" s="299" t="str">
        <f>IF(AND(Sheet6!AG6&lt;&gt;"",Sheet6!AG6&lt;&gt;0,Sheet6!AG6&lt;&gt;"Free"),Sheet6!AG6,"")</f>
        <v/>
      </c>
      <c r="AH6" s="98" t="str">
        <f ca="1">IF(AND(Sheet8!AH6&lt;&gt;"",Sheet8!AH6&lt;&gt;0,Sheet8!AH6&lt;&gt;"Free"),Sheet8!AH6,"")</f>
        <v/>
      </c>
      <c r="AI6" s="98" t="str">
        <f ca="1">IF(AND(Sheet8!AI6&lt;&gt;"",Sheet8!AI6&lt;&gt;0,Sheet8!AI6&lt;&gt;"Free"),Sheet8!AI6,"")</f>
        <v/>
      </c>
      <c r="AJ6" s="98" t="str">
        <f ca="1">IF(AND(Sheet8!AJ6&lt;&gt;"",Sheet8!AJ6&lt;&gt;0,Sheet8!AJ6&lt;&gt;"Free"),Sheet8!AJ6,"")</f>
        <v/>
      </c>
      <c r="AK6" s="98" t="str">
        <f ca="1">IF(AND(Sheet8!AK6&lt;&gt;"",Sheet8!AK6&lt;&gt;0,Sheet8!AK6&lt;&gt;"Free"),Sheet8!AK6,"")</f>
        <v/>
      </c>
      <c r="AL6" s="98" t="str">
        <f ca="1">IF(AND(Sheet8!AL6&lt;&gt;"",Sheet8!AL6&lt;&gt;0,Sheet8!AL6&lt;&gt;"Free"),Sheet8!AL6,"")</f>
        <v/>
      </c>
      <c r="AM6" s="299" t="str">
        <f>IF(AND(Sheet6!AM6&lt;&gt;"",Sheet6!AM6&lt;&gt;0,Sheet6!AM6&lt;&gt;"Free"),Sheet6!AM6,"")</f>
        <v/>
      </c>
      <c r="AN6" s="98" t="str">
        <f ca="1">IF(AND(Sheet8!AN6&lt;&gt;"",Sheet8!AN6&lt;&gt;0,Sheet8!AN6&lt;&gt;"Free"),Sheet8!AN6,"")</f>
        <v/>
      </c>
      <c r="AO6" s="98" t="str">
        <f ca="1">IF(AND(Sheet8!AO6&lt;&gt;"",Sheet8!AO6&lt;&gt;0,Sheet8!AO6&lt;&gt;"Free"),Sheet8!AO6,"")</f>
        <v/>
      </c>
      <c r="AP6" s="98" t="str">
        <f ca="1">IF(AND(Sheet8!AP6&lt;&gt;"",Sheet8!AP6&lt;&gt;0,Sheet8!AP6&lt;&gt;"Free"),Sheet8!AP6,"")</f>
        <v/>
      </c>
      <c r="AQ6" s="98" t="str">
        <f ca="1">IF(AND(Sheet8!AQ6&lt;&gt;"",Sheet8!AQ6&lt;&gt;0,Sheet8!AQ6&lt;&gt;"Free"),Sheet8!AQ6,"")</f>
        <v/>
      </c>
      <c r="AR6" s="98" t="str">
        <f ca="1">IF(AND(Sheet8!AR6&lt;&gt;"",Sheet8!AR6&lt;&gt;0,Sheet8!AR6&lt;&gt;"Free"),Sheet8!AR6,"")</f>
        <v/>
      </c>
    </row>
    <row r="7" spans="1:44" s="100" customFormat="1" ht="24.95" customHeight="1" x14ac:dyDescent="0.2">
      <c r="A7" s="186" t="str">
        <f>IF(VLOOKUP(7,Group,2)="","no",VLOOKUP(7,Group,2))</f>
        <v>7c2</v>
      </c>
      <c r="B7" s="302"/>
      <c r="C7" s="299" t="str">
        <f>IF(AND(Sheet6!C7&lt;&gt;"",Sheet6!C7&lt;&gt;0,Sheet6!C7&lt;&gt;"Free"),Sheet6!C7,"")</f>
        <v/>
      </c>
      <c r="D7" s="99" t="str">
        <f ca="1">IF(AND(Sheet8!D7&lt;&gt;"",Sheet8!D7&lt;&gt;0,Sheet8!D7&lt;&gt;"Free"),Sheet8!D7,"")</f>
        <v>Try scrolling down this sheet</v>
      </c>
      <c r="E7" s="99" t="str">
        <f ca="1">IF(AND(Sheet8!E7&lt;&gt;"",Sheet8!E7&lt;&gt;0,Sheet8!E7&lt;&gt;"Free"),Sheet8!E7,"")</f>
        <v/>
      </c>
      <c r="F7" s="99" t="str">
        <f ca="1">IF(AND(Sheet8!F7&lt;&gt;"",Sheet8!F7&lt;&gt;0,Sheet8!F7&lt;&gt;"Free"),Sheet8!F7,"")</f>
        <v/>
      </c>
      <c r="G7" s="99" t="str">
        <f ca="1">IF(AND(Sheet8!G7&lt;&gt;"",Sheet8!G7&lt;&gt;0,Sheet8!G7&lt;&gt;"Free"),Sheet8!G7,"")</f>
        <v/>
      </c>
      <c r="H7" s="99" t="str">
        <f ca="1">IF(AND(Sheet8!H7&lt;&gt;"",Sheet8!H7&lt;&gt;0,Sheet8!H7&lt;&gt;"Free"),Sheet8!H7,"")</f>
        <v/>
      </c>
      <c r="I7" s="299" t="str">
        <f>IF(AND(Sheet6!I7&lt;&gt;"",Sheet6!I7&lt;&gt;0,Sheet6!I7&lt;&gt;"Free"),Sheet6!I7,"")</f>
        <v/>
      </c>
      <c r="J7" s="99" t="str">
        <f ca="1">IF(AND(Sheet8!J7&lt;&gt;"",Sheet8!J7&lt;&gt;0,Sheet8!J7&lt;&gt;"Free"),Sheet8!J7,"")</f>
        <v/>
      </c>
      <c r="K7" s="99" t="str">
        <f ca="1">IF(AND(Sheet8!K7&lt;&gt;"",Sheet8!K7&lt;&gt;0,Sheet8!K7&lt;&gt;"Free"),Sheet8!K7,"")</f>
        <v/>
      </c>
      <c r="L7" s="99" t="str">
        <f ca="1">IF(AND(Sheet8!L7&lt;&gt;"",Sheet8!L7&lt;&gt;0,Sheet8!L7&lt;&gt;"Free"),Sheet8!L7,"")</f>
        <v/>
      </c>
      <c r="M7" s="99" t="str">
        <f ca="1">IF(AND(Sheet8!M7&lt;&gt;"",Sheet8!M7&lt;&gt;0,Sheet8!M7&lt;&gt;"Free"),Sheet8!M7,"")</f>
        <v/>
      </c>
      <c r="N7" s="99" t="str">
        <f ca="1">IF(AND(Sheet8!N7&lt;&gt;"",Sheet8!N7&lt;&gt;0,Sheet8!N7&lt;&gt;"Free"),Sheet8!N7,"")</f>
        <v/>
      </c>
      <c r="O7" s="299" t="str">
        <f>IF(AND(Sheet6!O7&lt;&gt;"",Sheet6!O7&lt;&gt;0,Sheet6!O7&lt;&gt;"Free"),Sheet6!O7,"")</f>
        <v/>
      </c>
      <c r="P7" s="99" t="str">
        <f ca="1">IF(AND(Sheet8!P7&lt;&gt;"",Sheet8!P7&lt;&gt;0,Sheet8!P7&lt;&gt;"Free"),Sheet8!P7,"")</f>
        <v/>
      </c>
      <c r="Q7" s="99" t="str">
        <f ca="1">IF(AND(Sheet8!Q7&lt;&gt;"",Sheet8!Q7&lt;&gt;0,Sheet8!Q7&lt;&gt;"Free"),Sheet8!Q7,"")</f>
        <v/>
      </c>
      <c r="R7" s="99" t="str">
        <f ca="1">IF(AND(Sheet8!R7&lt;&gt;"",Sheet8!R7&lt;&gt;0,Sheet8!R7&lt;&gt;"Free"),Sheet8!R7,"")</f>
        <v/>
      </c>
      <c r="S7" s="99" t="str">
        <f ca="1">IF(AND(Sheet8!S7&lt;&gt;"",Sheet8!S7&lt;&gt;0,Sheet8!S7&lt;&gt;"Free"),Sheet8!S7,"")</f>
        <v/>
      </c>
      <c r="T7" s="99" t="str">
        <f ca="1">IF(AND(Sheet8!T7&lt;&gt;"",Sheet8!T7&lt;&gt;0,Sheet8!T7&lt;&gt;"Free"),Sheet8!T7,"")</f>
        <v/>
      </c>
      <c r="U7" s="299" t="str">
        <f>IF(AND(Sheet6!U7&lt;&gt;"",Sheet6!U7&lt;&gt;0,Sheet6!U7&lt;&gt;"Free"),Sheet6!U7,"")</f>
        <v/>
      </c>
      <c r="V7" s="99" t="str">
        <f ca="1">IF(AND(Sheet8!V7&lt;&gt;"",Sheet8!V7&lt;&gt;0,Sheet8!V7&lt;&gt;"Free"),Sheet8!V7,"")</f>
        <v/>
      </c>
      <c r="W7" s="99" t="str">
        <f ca="1">IF(AND(Sheet8!W7&lt;&gt;"",Sheet8!W7&lt;&gt;0,Sheet8!W7&lt;&gt;"Free"),Sheet8!W7,"")</f>
        <v/>
      </c>
      <c r="X7" s="99" t="str">
        <f ca="1">IF(AND(Sheet8!X7&lt;&gt;"",Sheet8!X7&lt;&gt;0,Sheet8!X7&lt;&gt;"Free"),Sheet8!X7,"")</f>
        <v/>
      </c>
      <c r="Y7" s="99" t="str">
        <f ca="1">IF(AND(Sheet8!Y7&lt;&gt;"",Sheet8!Y7&lt;&gt;0,Sheet8!Y7&lt;&gt;"Free"),Sheet8!Y7,"")</f>
        <v/>
      </c>
      <c r="Z7" s="99" t="str">
        <f ca="1">IF(AND(Sheet8!Z7&lt;&gt;"",Sheet8!Z7&lt;&gt;0,Sheet8!Z7&lt;&gt;"Free"),Sheet8!Z7,"")</f>
        <v/>
      </c>
      <c r="AA7" s="299" t="str">
        <f>IF(AND(Sheet6!AA7&lt;&gt;"",Sheet6!AA7&lt;&gt;0,Sheet6!AA7&lt;&gt;"Free"),Sheet6!AA7,"")</f>
        <v/>
      </c>
      <c r="AB7" s="99" t="str">
        <f ca="1">IF(AND(Sheet8!AB7&lt;&gt;"",Sheet8!AB7&lt;&gt;0,Sheet8!AB7&lt;&gt;"Free"),Sheet8!AB7,"")</f>
        <v/>
      </c>
      <c r="AC7" s="99" t="str">
        <f ca="1">IF(AND(Sheet8!AC7&lt;&gt;"",Sheet8!AC7&lt;&gt;0,Sheet8!AC7&lt;&gt;"Free"),Sheet8!AC7,"")</f>
        <v/>
      </c>
      <c r="AD7" s="99" t="str">
        <f ca="1">IF(AND(Sheet8!AD7&lt;&gt;"",Sheet8!AD7&lt;&gt;0,Sheet8!AD7&lt;&gt;"Free"),Sheet8!AD7,"")</f>
        <v/>
      </c>
      <c r="AE7" s="99" t="str">
        <f ca="1">IF(AND(Sheet8!AE7&lt;&gt;"",Sheet8!AE7&lt;&gt;0,Sheet8!AE7&lt;&gt;"Free"),Sheet8!AE7,"")</f>
        <v/>
      </c>
      <c r="AF7" s="99" t="str">
        <f ca="1">IF(AND(Sheet8!AF7&lt;&gt;"",Sheet8!AF7&lt;&gt;0,Sheet8!AF7&lt;&gt;"Free"),Sheet8!AF7,"")</f>
        <v/>
      </c>
      <c r="AG7" s="299" t="str">
        <f>IF(AND(Sheet6!AG7&lt;&gt;"",Sheet6!AG7&lt;&gt;0,Sheet6!AG7&lt;&gt;"Free"),Sheet6!AG7,"")</f>
        <v/>
      </c>
      <c r="AH7" s="99" t="str">
        <f ca="1">IF(AND(Sheet8!AH7&lt;&gt;"",Sheet8!AH7&lt;&gt;0,Sheet8!AH7&lt;&gt;"Free"),Sheet8!AH7,"")</f>
        <v/>
      </c>
      <c r="AI7" s="99" t="str">
        <f ca="1">IF(AND(Sheet8!AI7&lt;&gt;"",Sheet8!AI7&lt;&gt;0,Sheet8!AI7&lt;&gt;"Free"),Sheet8!AI7,"")</f>
        <v/>
      </c>
      <c r="AJ7" s="99" t="str">
        <f ca="1">IF(AND(Sheet8!AJ7&lt;&gt;"",Sheet8!AJ7&lt;&gt;0,Sheet8!AJ7&lt;&gt;"Free"),Sheet8!AJ7,"")</f>
        <v/>
      </c>
      <c r="AK7" s="99" t="str">
        <f ca="1">IF(AND(Sheet8!AK7&lt;&gt;"",Sheet8!AK7&lt;&gt;0,Sheet8!AK7&lt;&gt;"Free"),Sheet8!AK7,"")</f>
        <v/>
      </c>
      <c r="AL7" s="99" t="str">
        <f ca="1">IF(AND(Sheet8!AL7&lt;&gt;"",Sheet8!AL7&lt;&gt;0,Sheet8!AL7&lt;&gt;"Free"),Sheet8!AL7,"")</f>
        <v/>
      </c>
      <c r="AM7" s="299" t="str">
        <f>IF(AND(Sheet6!AM7&lt;&gt;"",Sheet6!AM7&lt;&gt;0,Sheet6!AM7&lt;&gt;"Free"),Sheet6!AM7,"")</f>
        <v/>
      </c>
      <c r="AN7" s="99" t="str">
        <f ca="1">IF(AND(Sheet8!AN7&lt;&gt;"",Sheet8!AN7&lt;&gt;0,Sheet8!AN7&lt;&gt;"Free"),Sheet8!AN7,"")</f>
        <v/>
      </c>
      <c r="AO7" s="99" t="str">
        <f ca="1">IF(AND(Sheet8!AO7&lt;&gt;"",Sheet8!AO7&lt;&gt;0,Sheet8!AO7&lt;&gt;"Free"),Sheet8!AO7,"")</f>
        <v/>
      </c>
      <c r="AP7" s="99" t="str">
        <f ca="1">IF(AND(Sheet8!AP7&lt;&gt;"",Sheet8!AP7&lt;&gt;0,Sheet8!AP7&lt;&gt;"Free"),Sheet8!AP7,"")</f>
        <v/>
      </c>
      <c r="AQ7" s="99" t="str">
        <f ca="1">IF(AND(Sheet8!AQ7&lt;&gt;"",Sheet8!AQ7&lt;&gt;0,Sheet8!AQ7&lt;&gt;"Free"),Sheet8!AQ7,"")</f>
        <v/>
      </c>
      <c r="AR7" s="99" t="str">
        <f ca="1">IF(AND(Sheet8!AR7&lt;&gt;"",Sheet8!AR7&lt;&gt;0,Sheet8!AR7&lt;&gt;"Free"),Sheet8!AR7,"")</f>
        <v/>
      </c>
    </row>
    <row r="8" spans="1:44" s="48" customFormat="1" ht="15" x14ac:dyDescent="0.25">
      <c r="A8" s="187" t="str">
        <f>IF(VLOOKUP(8,Group,2)="","no",VLOOKUP(8,Group,2))</f>
        <v>no</v>
      </c>
      <c r="B8" s="302"/>
      <c r="C8" s="299" t="str">
        <f>IF(AND(Sheet6!C8&lt;&gt;"",Sheet6!C8&lt;&gt;0,Sheet6!C8&lt;&gt;"Free"),Sheet6!C8,"")</f>
        <v/>
      </c>
      <c r="D8" s="178" t="str">
        <f>IF(AND(Sheet8!D8&lt;&gt;"",Sheet8!D8&lt;&gt;0,Sheet8!D8&lt;&gt;"Free"),Sheet8!D8&amp;VLOOKUP(D1,Rooms,4,FALSE),"")</f>
        <v>12</v>
      </c>
      <c r="E8" s="188" t="str">
        <f>IF(AND(Sheet8!E8&lt;&gt;"",Sheet8!E8&lt;&gt;0,Sheet8!E8&lt;&gt;"Free"),Sheet8!E8&amp;VLOOKUP(E1,Rooms,4,FALSE),"")</f>
        <v>7c2</v>
      </c>
      <c r="F8" s="49" t="str">
        <f>IF(AND(Sheet8!F8&lt;&gt;"",Sheet8!F8&lt;&gt;0,Sheet8!F8&lt;&gt;"Free"),Sheet8!F8&amp;VLOOKUP(F1,Rooms,4,FALSE),"")</f>
        <v/>
      </c>
      <c r="G8" s="188" t="str">
        <f>IF(AND(Sheet8!G8&lt;&gt;"",Sheet8!G8&lt;&gt;0,Sheet8!G8&lt;&gt;"Free"),Sheet8!G8&amp;VLOOKUP(G1,Rooms,4,FALSE),"")</f>
        <v>7c2</v>
      </c>
      <c r="H8" s="176" t="str">
        <f>IF(AND(Sheet8!H8&lt;&gt;"",Sheet8!H8&lt;&gt;0,Sheet8!H8&lt;&gt;"Free"),Sheet8!H8&amp;VLOOKUP(H1,Rooms,4,FALSE),"")</f>
        <v>8a1</v>
      </c>
      <c r="I8" s="299" t="str">
        <f>IF(AND(Sheet6!I8&lt;&gt;"",Sheet6!I8&lt;&gt;0,Sheet6!I8&lt;&gt;"Free"),Sheet6!I8,"")</f>
        <v/>
      </c>
      <c r="J8" s="180" t="str">
        <f>IF(AND(Sheet8!J8&lt;&gt;"",Sheet8!J8&lt;&gt;0,Sheet8!J8&lt;&gt;"Free"),Sheet8!J8&amp;VLOOKUP(J1,Rooms,4,FALSE),"")</f>
        <v>9b4</v>
      </c>
      <c r="K8" s="49" t="str">
        <f>IF(AND(Sheet8!K8&lt;&gt;"",Sheet8!K8&lt;&gt;0,Sheet8!K8&lt;&gt;"Free"),Sheet8!K8&amp;VLOOKUP(K1,Rooms,4,FALSE),"")</f>
        <v/>
      </c>
      <c r="L8" s="178" t="str">
        <f>IF(AND(Sheet8!L8&lt;&gt;"",Sheet8!L8&lt;&gt;0,Sheet8!L8&lt;&gt;"Free"),Sheet8!L8&amp;VLOOKUP(L1,Rooms,4,FALSE),"")</f>
        <v>12</v>
      </c>
      <c r="M8" s="181" t="str">
        <f>IF(AND(Sheet8!M8&lt;&gt;"",Sheet8!M8&lt;&gt;0,Sheet8!M8&lt;&gt;"Free"),Sheet8!M8&amp;VLOOKUP(M1,Rooms,4,FALSE),"")</f>
        <v>10a2</v>
      </c>
      <c r="N8" s="179" t="str">
        <f>IF(AND(Sheet8!N8&lt;&gt;"",Sheet8!N8&lt;&gt;0,Sheet8!N8&lt;&gt;"Free"),Sheet8!N8&amp;VLOOKUP(N1,Rooms,4,FALSE),"")</f>
        <v>13</v>
      </c>
      <c r="O8" s="299" t="str">
        <f>IF(AND(Sheet6!O8&lt;&gt;"",Sheet6!O8&lt;&gt;0,Sheet6!O8&lt;&gt;"Free"),Sheet6!O8,"")</f>
        <v/>
      </c>
      <c r="P8" s="178" t="str">
        <f>IF(AND(Sheet8!P8&lt;&gt;"",Sheet8!P8&lt;&gt;0,Sheet8!P8&lt;&gt;"Free"),Sheet8!P8&amp;VLOOKUP(P1,Rooms,4,FALSE),"")</f>
        <v>12</v>
      </c>
      <c r="Q8" s="188" t="str">
        <f>IF(AND(Sheet8!Q8&lt;&gt;"",Sheet8!Q8&lt;&gt;0,Sheet8!Q8&lt;&gt;"Free"),Sheet8!Q8&amp;VLOOKUP(Q1,Rooms,4,FALSE),"")</f>
        <v>7c2</v>
      </c>
      <c r="R8" s="49" t="str">
        <f>IF(AND(Sheet8!R8&lt;&gt;"",Sheet8!R8&lt;&gt;0,Sheet8!R8&lt;&gt;"Free"),Sheet8!R8&amp;VLOOKUP(R1,Rooms,4,FALSE),"")</f>
        <v/>
      </c>
      <c r="S8" s="188" t="str">
        <f>IF(AND(Sheet8!S8&lt;&gt;"",Sheet8!S8&lt;&gt;0,Sheet8!S8&lt;&gt;"Free"),Sheet8!S8&amp;VLOOKUP(S1,Rooms,4,FALSE),"")</f>
        <v>7c2</v>
      </c>
      <c r="T8" s="176" t="str">
        <f>IF(AND(Sheet8!T8&lt;&gt;"",Sheet8!T8&lt;&gt;0,Sheet8!T8&lt;&gt;"Free"),Sheet8!T8&amp;VLOOKUP(T1,Rooms,4,FALSE),"")</f>
        <v>8a1</v>
      </c>
      <c r="U8" s="299" t="str">
        <f>IF(AND(Sheet6!U8&lt;&gt;"",Sheet6!U8&lt;&gt;0,Sheet6!U8&lt;&gt;"Free"),Sheet6!U8,"")</f>
        <v/>
      </c>
      <c r="V8" s="180" t="str">
        <f>IF(AND(Sheet8!V8&lt;&gt;"",Sheet8!V8&lt;&gt;0,Sheet8!V8&lt;&gt;"Free"),Sheet8!V8&amp;VLOOKUP(V1,Rooms,4,FALSE),"")</f>
        <v>9b4</v>
      </c>
      <c r="W8" s="49" t="str">
        <f>IF(AND(Sheet8!W8&lt;&gt;"",Sheet8!W8&lt;&gt;0,Sheet8!W8&lt;&gt;"Free"),Sheet8!W8&amp;VLOOKUP(W1,Rooms,4,FALSE),"")</f>
        <v/>
      </c>
      <c r="X8" s="178" t="str">
        <f>IF(AND(Sheet8!X8&lt;&gt;"",Sheet8!X8&lt;&gt;0,Sheet8!X8&lt;&gt;"Free"),Sheet8!X8&amp;VLOOKUP(X1,Rooms,4,FALSE),"")</f>
        <v>12</v>
      </c>
      <c r="Y8" s="181" t="str">
        <f>IF(AND(Sheet8!Y8&lt;&gt;"",Sheet8!Y8&lt;&gt;0,Sheet8!Y8&lt;&gt;"Free"),Sheet8!Y8&amp;VLOOKUP(Y1,Rooms,4,FALSE),"")</f>
        <v>10a2</v>
      </c>
      <c r="Z8" s="179" t="str">
        <f>IF(AND(Sheet8!Z8&lt;&gt;"",Sheet8!Z8&lt;&gt;0,Sheet8!Z8&lt;&gt;"Free"),Sheet8!Z8&amp;VLOOKUP(Z1,Rooms,4,FALSE),"")</f>
        <v>13</v>
      </c>
      <c r="AA8" s="299" t="str">
        <f>IF(AND(Sheet6!AA8&lt;&gt;"",Sheet6!AA8&lt;&gt;0,Sheet6!AA8&lt;&gt;"Free"),Sheet6!AA8,"")</f>
        <v/>
      </c>
      <c r="AB8" s="178" t="str">
        <f>IF(AND(Sheet8!AB8&lt;&gt;"",Sheet8!AB8&lt;&gt;0,Sheet8!AB8&lt;&gt;"Free"),Sheet8!AB8&amp;VLOOKUP(AB1,Rooms,4,FALSE),"")</f>
        <v>12</v>
      </c>
      <c r="AC8" s="188" t="str">
        <f>IF(AND(Sheet8!AC8&lt;&gt;"",Sheet8!AC8&lt;&gt;0,Sheet8!AC8&lt;&gt;"Free"),Sheet8!AC8&amp;VLOOKUP(AC1,Rooms,4,FALSE),"")</f>
        <v>7c2</v>
      </c>
      <c r="AD8" s="49" t="str">
        <f>IF(AND(Sheet8!AD8&lt;&gt;"",Sheet8!AD8&lt;&gt;0,Sheet8!AD8&lt;&gt;"Free"),Sheet8!AD8&amp;VLOOKUP(AD1,Rooms,4,FALSE),"")</f>
        <v/>
      </c>
      <c r="AE8" s="188" t="str">
        <f>IF(AND(Sheet8!AE8&lt;&gt;"",Sheet8!AE8&lt;&gt;0,Sheet8!AE8&lt;&gt;"Free"),Sheet8!AE8&amp;VLOOKUP(AE1,Rooms,4,FALSE),"")</f>
        <v>7c2</v>
      </c>
      <c r="AF8" s="176" t="str">
        <f>IF(AND(Sheet8!AF8&lt;&gt;"",Sheet8!AF8&lt;&gt;0,Sheet8!AF8&lt;&gt;"Free"),Sheet8!AF8&amp;VLOOKUP(AF1,Rooms,4,FALSE),"")</f>
        <v>8a1</v>
      </c>
      <c r="AG8" s="299" t="str">
        <f>IF(AND(Sheet6!AG8&lt;&gt;"",Sheet6!AG8&lt;&gt;0,Sheet6!AG8&lt;&gt;"Free"),Sheet6!AG8,"")</f>
        <v/>
      </c>
      <c r="AH8" s="180" t="str">
        <f>IF(AND(Sheet8!AH8&lt;&gt;"",Sheet8!AH8&lt;&gt;0,Sheet8!AH8&lt;&gt;"Free"),Sheet8!AH8&amp;VLOOKUP(AH1,Rooms,4,FALSE),"")</f>
        <v>9b4</v>
      </c>
      <c r="AI8" s="49" t="str">
        <f>IF(AND(Sheet8!AI8&lt;&gt;"",Sheet8!AI8&lt;&gt;0,Sheet8!AI8&lt;&gt;"Free"),Sheet8!AI8&amp;VLOOKUP(AI1,Rooms,4,FALSE),"")</f>
        <v/>
      </c>
      <c r="AJ8" s="178" t="str">
        <f>IF(AND(Sheet8!AJ8&lt;&gt;"",Sheet8!AJ8&lt;&gt;0,Sheet8!AJ8&lt;&gt;"Free"),Sheet8!AJ8&amp;VLOOKUP(AJ1,Rooms,4,FALSE),"")</f>
        <v>12</v>
      </c>
      <c r="AK8" s="181" t="str">
        <f>IF(AND(Sheet8!AK8&lt;&gt;"",Sheet8!AK8&lt;&gt;0,Sheet8!AK8&lt;&gt;"Free"),Sheet8!AK8&amp;VLOOKUP(AK1,Rooms,4,FALSE),"")</f>
        <v>10a2</v>
      </c>
      <c r="AL8" s="179" t="str">
        <f>IF(AND(Sheet8!AL8&lt;&gt;"",Sheet8!AL8&lt;&gt;0,Sheet8!AL8&lt;&gt;"Free"),Sheet8!AL8&amp;VLOOKUP(AL1,Rooms,4,FALSE),"")</f>
        <v>13</v>
      </c>
      <c r="AM8" s="299" t="str">
        <f>IF(AND(Sheet6!AM8&lt;&gt;"",Sheet6!AM8&lt;&gt;0,Sheet6!AM8&lt;&gt;"Free"),Sheet6!AM8,"")</f>
        <v/>
      </c>
      <c r="AN8" s="178" t="str">
        <f>IF(AND(Sheet8!AN8&lt;&gt;"",Sheet8!AN8&lt;&gt;0,Sheet8!AN8&lt;&gt;"Free"),Sheet8!AN8&amp;VLOOKUP(AN1,Rooms,4,FALSE),"")</f>
        <v>12</v>
      </c>
      <c r="AO8" s="188" t="str">
        <f>IF(AND(Sheet8!AO8&lt;&gt;"",Sheet8!AO8&lt;&gt;0,Sheet8!AO8&lt;&gt;"Free"),Sheet8!AO8&amp;VLOOKUP(AO1,Rooms,4,FALSE),"")</f>
        <v>7c2</v>
      </c>
      <c r="AP8" s="49" t="str">
        <f>IF(AND(Sheet8!AP8&lt;&gt;"",Sheet8!AP8&lt;&gt;0,Sheet8!AP8&lt;&gt;"Free"),Sheet8!AP8&amp;VLOOKUP(AP1,Rooms,4,FALSE),"")</f>
        <v/>
      </c>
      <c r="AQ8" s="188" t="str">
        <f>IF(AND(Sheet8!AQ8&lt;&gt;"",Sheet8!AQ8&lt;&gt;0,Sheet8!AQ8&lt;&gt;"Free"),Sheet8!AQ8&amp;VLOOKUP(AQ1,Rooms,4,FALSE),"")</f>
        <v>7c2</v>
      </c>
      <c r="AR8" s="176" t="str">
        <f>IF(AND(Sheet8!AR8&lt;&gt;"",Sheet8!AR8&lt;&gt;0,Sheet8!AR8&lt;&gt;"Free"),Sheet8!AR8&amp;VLOOKUP(AR1,Rooms,4,FALSE),"")</f>
        <v>8a1</v>
      </c>
    </row>
    <row r="9" spans="1:44" ht="54.95" customHeight="1" x14ac:dyDescent="0.2">
      <c r="A9" s="187" t="str">
        <f>IF(VLOOKUP(9,Group,2)="","no",VLOOKUP(9,Group,2))</f>
        <v>no</v>
      </c>
      <c r="B9" s="302"/>
      <c r="C9" s="299" t="str">
        <f>IF(AND(Sheet6!C9&lt;&gt;"",Sheet6!C9&lt;&gt;0,Sheet6!C9&lt;&gt;"Free"),Sheet6!C9,"")</f>
        <v/>
      </c>
      <c r="D9" s="98" t="str">
        <f ca="1">IF(AND(Sheet8!D9&lt;&gt;"",Sheet8!D9&lt;&gt;0,Sheet8!D9&lt;&gt;"Free"),Sheet8!D9,"")</f>
        <v/>
      </c>
      <c r="E9" s="98" t="str">
        <f ca="1">IF(AND(Sheet8!E9&lt;&gt;"",Sheet8!E9&lt;&gt;0,Sheet8!E9&lt;&gt;"Free"),Sheet8!E9,"")</f>
        <v/>
      </c>
      <c r="F9" s="98" t="str">
        <f ca="1">IF(AND(Sheet8!F9&lt;&gt;"",Sheet8!F9&lt;&gt;0,Sheet8!F9&lt;&gt;"Free"),Sheet8!F9,"")</f>
        <v/>
      </c>
      <c r="G9" s="98" t="str">
        <f ca="1">IF(AND(Sheet8!G9&lt;&gt;"",Sheet8!G9&lt;&gt;0,Sheet8!G9&lt;&gt;"Free"),Sheet8!G9,"")</f>
        <v/>
      </c>
      <c r="H9" s="98" t="str">
        <f ca="1">IF(AND(Sheet8!H9&lt;&gt;"",Sheet8!H9&lt;&gt;0,Sheet8!H9&lt;&gt;"Free"),Sheet8!H9,"")</f>
        <v/>
      </c>
      <c r="I9" s="299" t="str">
        <f>IF(AND(Sheet6!I9&lt;&gt;"",Sheet6!I9&lt;&gt;0,Sheet6!I9&lt;&gt;"Free"),Sheet6!I9,"")</f>
        <v/>
      </c>
      <c r="J9" s="98" t="str">
        <f ca="1">IF(AND(Sheet8!J9&lt;&gt;"",Sheet8!J9&lt;&gt;0,Sheet8!J9&lt;&gt;"Free"),Sheet8!J9,"")</f>
        <v/>
      </c>
      <c r="K9" s="98" t="str">
        <f ca="1">IF(AND(Sheet8!K9&lt;&gt;"",Sheet8!K9&lt;&gt;0,Sheet8!K9&lt;&gt;"Free"),Sheet8!K9,"")</f>
        <v/>
      </c>
      <c r="L9" s="98" t="str">
        <f ca="1">IF(AND(Sheet8!L9&lt;&gt;"",Sheet8!L9&lt;&gt;0,Sheet8!L9&lt;&gt;"Free"),Sheet8!L9,"")</f>
        <v/>
      </c>
      <c r="M9" s="98" t="str">
        <f ca="1">IF(AND(Sheet8!M9&lt;&gt;"",Sheet8!M9&lt;&gt;0,Sheet8!M9&lt;&gt;"Free"),Sheet8!M9,"")</f>
        <v>Lesson 6 - Homeworks and markign</v>
      </c>
      <c r="N9" s="98" t="str">
        <f ca="1">IF(AND(Sheet8!N9&lt;&gt;"",Sheet8!N9&lt;&gt;0,Sheet8!N9&lt;&gt;"Free"),Sheet8!N9,"")</f>
        <v/>
      </c>
      <c r="O9" s="299" t="str">
        <f>IF(AND(Sheet6!O9&lt;&gt;"",Sheet6!O9&lt;&gt;0,Sheet6!O9&lt;&gt;"Free"),Sheet6!O9,"")</f>
        <v/>
      </c>
      <c r="P9" s="98" t="str">
        <f ca="1">IF(AND(Sheet8!P9&lt;&gt;"",Sheet8!P9&lt;&gt;0,Sheet8!P9&lt;&gt;"Free"),Sheet8!P9,"")</f>
        <v/>
      </c>
      <c r="Q9" s="98" t="str">
        <f ca="1">IF(AND(Sheet8!Q9&lt;&gt;"",Sheet8!Q9&lt;&gt;0,Sheet8!Q9&lt;&gt;"Free"),Sheet8!Q9,"")</f>
        <v/>
      </c>
      <c r="R9" s="98" t="str">
        <f ca="1">IF(AND(Sheet8!R9&lt;&gt;"",Sheet8!R9&lt;&gt;0,Sheet8!R9&lt;&gt;"Free"),Sheet8!R9,"")</f>
        <v/>
      </c>
      <c r="S9" s="98" t="str">
        <f ca="1">IF(AND(Sheet8!S9&lt;&gt;"",Sheet8!S9&lt;&gt;0,Sheet8!S9&lt;&gt;"Free"),Sheet8!S9,"")</f>
        <v/>
      </c>
      <c r="T9" s="98" t="str">
        <f ca="1">IF(AND(Sheet8!T9&lt;&gt;"",Sheet8!T9&lt;&gt;0,Sheet8!T9&lt;&gt;"Free"),Sheet8!T9,"")</f>
        <v/>
      </c>
      <c r="U9" s="299" t="str">
        <f>IF(AND(Sheet6!U9&lt;&gt;"",Sheet6!U9&lt;&gt;0,Sheet6!U9&lt;&gt;"Free"),Sheet6!U9,"")</f>
        <v/>
      </c>
      <c r="V9" s="98" t="str">
        <f ca="1">IF(AND(Sheet8!V9&lt;&gt;"",Sheet8!V9&lt;&gt;0,Sheet8!V9&lt;&gt;"Free"),Sheet8!V9,"")</f>
        <v/>
      </c>
      <c r="W9" s="98" t="str">
        <f ca="1">IF(AND(Sheet8!W9&lt;&gt;"",Sheet8!W9&lt;&gt;0,Sheet8!W9&lt;&gt;"Free"),Sheet8!W9,"")</f>
        <v/>
      </c>
      <c r="X9" s="98" t="str">
        <f ca="1">IF(AND(Sheet8!X9&lt;&gt;"",Sheet8!X9&lt;&gt;0,Sheet8!X9&lt;&gt;"Free"),Sheet8!X9,"")</f>
        <v/>
      </c>
      <c r="Y9" s="98" t="str">
        <f ca="1">IF(AND(Sheet8!Y9&lt;&gt;"",Sheet8!Y9&lt;&gt;0,Sheet8!Y9&lt;&gt;"Free"),Sheet8!Y9,"")</f>
        <v/>
      </c>
      <c r="Z9" s="98" t="str">
        <f ca="1">IF(AND(Sheet8!Z9&lt;&gt;"",Sheet8!Z9&lt;&gt;0,Sheet8!Z9&lt;&gt;"Free"),Sheet8!Z9,"")</f>
        <v/>
      </c>
      <c r="AA9" s="299" t="str">
        <f>IF(AND(Sheet6!AA9&lt;&gt;"",Sheet6!AA9&lt;&gt;0,Sheet6!AA9&lt;&gt;"Free"),Sheet6!AA9,"")</f>
        <v/>
      </c>
      <c r="AB9" s="98" t="str">
        <f ca="1">IF(AND(Sheet8!AB9&lt;&gt;"",Sheet8!AB9&lt;&gt;0,Sheet8!AB9&lt;&gt;"Free"),Sheet8!AB9,"")</f>
        <v/>
      </c>
      <c r="AC9" s="98" t="str">
        <f ca="1">IF(AND(Sheet8!AC9&lt;&gt;"",Sheet8!AC9&lt;&gt;0,Sheet8!AC9&lt;&gt;"Free"),Sheet8!AC9,"")</f>
        <v/>
      </c>
      <c r="AD9" s="98" t="str">
        <f ca="1">IF(AND(Sheet8!AD9&lt;&gt;"",Sheet8!AD9&lt;&gt;0,Sheet8!AD9&lt;&gt;"Free"),Sheet8!AD9,"")</f>
        <v/>
      </c>
      <c r="AE9" s="98" t="str">
        <f ca="1">IF(AND(Sheet8!AE9&lt;&gt;"",Sheet8!AE9&lt;&gt;0,Sheet8!AE9&lt;&gt;"Free"),Sheet8!AE9,"")</f>
        <v/>
      </c>
      <c r="AF9" s="98" t="str">
        <f ca="1">IF(AND(Sheet8!AF9&lt;&gt;"",Sheet8!AF9&lt;&gt;0,Sheet8!AF9&lt;&gt;"Free"),Sheet8!AF9,"")</f>
        <v/>
      </c>
      <c r="AG9" s="299" t="str">
        <f>IF(AND(Sheet6!AG9&lt;&gt;"",Sheet6!AG9&lt;&gt;0,Sheet6!AG9&lt;&gt;"Free"),Sheet6!AG9,"")</f>
        <v/>
      </c>
      <c r="AH9" s="98" t="str">
        <f ca="1">IF(AND(Sheet8!AH9&lt;&gt;"",Sheet8!AH9&lt;&gt;0,Sheet8!AH9&lt;&gt;"Free"),Sheet8!AH9,"")</f>
        <v/>
      </c>
      <c r="AI9" s="98" t="str">
        <f ca="1">IF(AND(Sheet8!AI9&lt;&gt;"",Sheet8!AI9&lt;&gt;0,Sheet8!AI9&lt;&gt;"Free"),Sheet8!AI9,"")</f>
        <v/>
      </c>
      <c r="AJ9" s="98" t="str">
        <f ca="1">IF(AND(Sheet8!AJ9&lt;&gt;"",Sheet8!AJ9&lt;&gt;0,Sheet8!AJ9&lt;&gt;"Free"),Sheet8!AJ9,"")</f>
        <v/>
      </c>
      <c r="AK9" s="98" t="str">
        <f ca="1">IF(AND(Sheet8!AK9&lt;&gt;"",Sheet8!AK9&lt;&gt;0,Sheet8!AK9&lt;&gt;"Free"),Sheet8!AK9,"")</f>
        <v/>
      </c>
      <c r="AL9" s="98" t="str">
        <f ca="1">IF(AND(Sheet8!AL9&lt;&gt;"",Sheet8!AL9&lt;&gt;0,Sheet8!AL9&lt;&gt;"Free"),Sheet8!AL9,"")</f>
        <v/>
      </c>
      <c r="AM9" s="299" t="str">
        <f>IF(AND(Sheet6!AM9&lt;&gt;"",Sheet6!AM9&lt;&gt;0,Sheet6!AM9&lt;&gt;"Free"),Sheet6!AM9,"")</f>
        <v/>
      </c>
      <c r="AN9" s="98" t="str">
        <f ca="1">IF(AND(Sheet8!AN9&lt;&gt;"",Sheet8!AN9&lt;&gt;0,Sheet8!AN9&lt;&gt;"Free"),Sheet8!AN9,"")</f>
        <v/>
      </c>
      <c r="AO9" s="98" t="str">
        <f ca="1">IF(AND(Sheet8!AO9&lt;&gt;"",Sheet8!AO9&lt;&gt;0,Sheet8!AO9&lt;&gt;"Free"),Sheet8!AO9,"")</f>
        <v xml:space="preserve">Good - you have completed the extension task. </v>
      </c>
      <c r="AP9" s="98" t="str">
        <f ca="1">IF(AND(Sheet8!AP9&lt;&gt;"",Sheet8!AP9&lt;&gt;0,Sheet8!AP9&lt;&gt;"Free"),Sheet8!AP9,"")</f>
        <v/>
      </c>
      <c r="AQ9" s="98" t="str">
        <f ca="1">IF(AND(Sheet8!AQ9&lt;&gt;"",Sheet8!AQ9&lt;&gt;0,Sheet8!AQ9&lt;&gt;"Free"),Sheet8!AQ9,"")</f>
        <v/>
      </c>
      <c r="AR9" s="98" t="str">
        <f ca="1">IF(AND(Sheet8!AR9&lt;&gt;"",Sheet8!AR9&lt;&gt;0,Sheet8!AR9&lt;&gt;"Free"),Sheet8!AR9,"")</f>
        <v/>
      </c>
    </row>
    <row r="10" spans="1:44" s="100" customFormat="1" ht="24.95" customHeight="1" x14ac:dyDescent="0.2">
      <c r="A10" s="189" t="str">
        <f>IF(VLOOKUP(10,Group,2)="","no",VLOOKUP(10,Group,2))</f>
        <v>no</v>
      </c>
      <c r="B10" s="302"/>
      <c r="C10" s="299" t="str">
        <f>IF(AND(Sheet6!C10&lt;&gt;"",Sheet6!C10&lt;&gt;0,Sheet6!C10&lt;&gt;"Free"),Sheet6!C10,"")</f>
        <v/>
      </c>
      <c r="D10" s="99" t="str">
        <f ca="1">IF(AND(Sheet8!D10&lt;&gt;"",Sheet8!D10&lt;&gt;0,Sheet8!D10&lt;&gt;"Free"),Sheet8!D10,"")</f>
        <v/>
      </c>
      <c r="E10" s="99" t="str">
        <f ca="1">IF(AND(Sheet8!E10&lt;&gt;"",Sheet8!E10&lt;&gt;0,Sheet8!E10&lt;&gt;"Free"),Sheet8!E10,"")</f>
        <v/>
      </c>
      <c r="F10" s="99" t="str">
        <f ca="1">IF(AND(Sheet8!F10&lt;&gt;"",Sheet8!F10&lt;&gt;0,Sheet8!F10&lt;&gt;"Free"),Sheet8!F10,"")</f>
        <v/>
      </c>
      <c r="G10" s="99" t="str">
        <f ca="1">IF(AND(Sheet8!G10&lt;&gt;"",Sheet8!G10&lt;&gt;0,Sheet8!G10&lt;&gt;"Free"),Sheet8!G10,"")</f>
        <v/>
      </c>
      <c r="H10" s="99" t="str">
        <f ca="1">IF(AND(Sheet8!H10&lt;&gt;"",Sheet8!H10&lt;&gt;0,Sheet8!H10&lt;&gt;"Free"),Sheet8!H10,"")</f>
        <v/>
      </c>
      <c r="I10" s="299" t="str">
        <f>IF(AND(Sheet6!I10&lt;&gt;"",Sheet6!I10&lt;&gt;0,Sheet6!I10&lt;&gt;"Free"),Sheet6!I10,"")</f>
        <v/>
      </c>
      <c r="J10" s="99" t="str">
        <f ca="1">IF(AND(Sheet8!J10&lt;&gt;"",Sheet8!J10&lt;&gt;0,Sheet8!J10&lt;&gt;"Free"),Sheet8!J10,"")</f>
        <v/>
      </c>
      <c r="K10" s="99" t="str">
        <f ca="1">IF(AND(Sheet8!K10&lt;&gt;"",Sheet8!K10&lt;&gt;0,Sheet8!K10&lt;&gt;"Free"),Sheet8!K10,"")</f>
        <v/>
      </c>
      <c r="L10" s="99" t="str">
        <f ca="1">IF(AND(Sheet8!L10&lt;&gt;"",Sheet8!L10&lt;&gt;0,Sheet8!L10&lt;&gt;"Free"),Sheet8!L10,"")</f>
        <v/>
      </c>
      <c r="M10" s="99" t="str">
        <f ca="1">IF(AND(Sheet8!M10&lt;&gt;"",Sheet8!M10&lt;&gt;0,Sheet8!M10&lt;&gt;"Free"),Sheet8!M10,"")</f>
        <v/>
      </c>
      <c r="N10" s="99" t="str">
        <f ca="1">IF(AND(Sheet8!N10&lt;&gt;"",Sheet8!N10&lt;&gt;0,Sheet8!N10&lt;&gt;"Free"),Sheet8!N10,"")</f>
        <v/>
      </c>
      <c r="O10" s="299" t="str">
        <f>IF(AND(Sheet6!O10&lt;&gt;"",Sheet6!O10&lt;&gt;0,Sheet6!O10&lt;&gt;"Free"),Sheet6!O10,"")</f>
        <v/>
      </c>
      <c r="P10" s="99" t="str">
        <f ca="1">IF(AND(Sheet8!P10&lt;&gt;"",Sheet8!P10&lt;&gt;0,Sheet8!P10&lt;&gt;"Free"),Sheet8!P10,"")</f>
        <v/>
      </c>
      <c r="Q10" s="99" t="str">
        <f ca="1">IF(AND(Sheet8!Q10&lt;&gt;"",Sheet8!Q10&lt;&gt;0,Sheet8!Q10&lt;&gt;"Free"),Sheet8!Q10,"")</f>
        <v/>
      </c>
      <c r="R10" s="99" t="str">
        <f ca="1">IF(AND(Sheet8!R10&lt;&gt;"",Sheet8!R10&lt;&gt;0,Sheet8!R10&lt;&gt;"Free"),Sheet8!R10,"")</f>
        <v/>
      </c>
      <c r="S10" s="99" t="str">
        <f ca="1">IF(AND(Sheet8!S10&lt;&gt;"",Sheet8!S10&lt;&gt;0,Sheet8!S10&lt;&gt;"Free"),Sheet8!S10,"")</f>
        <v/>
      </c>
      <c r="T10" s="99" t="str">
        <f ca="1">IF(AND(Sheet8!T10&lt;&gt;"",Sheet8!T10&lt;&gt;0,Sheet8!T10&lt;&gt;"Free"),Sheet8!T10,"")</f>
        <v/>
      </c>
      <c r="U10" s="299" t="str">
        <f>IF(AND(Sheet6!U10&lt;&gt;"",Sheet6!U10&lt;&gt;0,Sheet6!U10&lt;&gt;"Free"),Sheet6!U10,"")</f>
        <v/>
      </c>
      <c r="V10" s="99" t="str">
        <f ca="1">IF(AND(Sheet8!V10&lt;&gt;"",Sheet8!V10&lt;&gt;0,Sheet8!V10&lt;&gt;"Free"),Sheet8!V10,"")</f>
        <v/>
      </c>
      <c r="W10" s="99" t="str">
        <f ca="1">IF(AND(Sheet8!W10&lt;&gt;"",Sheet8!W10&lt;&gt;0,Sheet8!W10&lt;&gt;"Free"),Sheet8!W10,"")</f>
        <v/>
      </c>
      <c r="X10" s="99" t="str">
        <f ca="1">IF(AND(Sheet8!X10&lt;&gt;"",Sheet8!X10&lt;&gt;0,Sheet8!X10&lt;&gt;"Free"),Sheet8!X10,"")</f>
        <v/>
      </c>
      <c r="Y10" s="99" t="str">
        <f ca="1">IF(AND(Sheet8!Y10&lt;&gt;"",Sheet8!Y10&lt;&gt;0,Sheet8!Y10&lt;&gt;"Free"),Sheet8!Y10,"")</f>
        <v/>
      </c>
      <c r="Z10" s="99" t="str">
        <f ca="1">IF(AND(Sheet8!Z10&lt;&gt;"",Sheet8!Z10&lt;&gt;0,Sheet8!Z10&lt;&gt;"Free"),Sheet8!Z10,"")</f>
        <v/>
      </c>
      <c r="AA10" s="299" t="str">
        <f>IF(AND(Sheet6!AA10&lt;&gt;"",Sheet6!AA10&lt;&gt;0,Sheet6!AA10&lt;&gt;"Free"),Sheet6!AA10,"")</f>
        <v/>
      </c>
      <c r="AB10" s="99" t="str">
        <f ca="1">IF(AND(Sheet8!AB10&lt;&gt;"",Sheet8!AB10&lt;&gt;0,Sheet8!AB10&lt;&gt;"Free"),Sheet8!AB10,"")</f>
        <v/>
      </c>
      <c r="AC10" s="99" t="str">
        <f ca="1">IF(AND(Sheet8!AC10&lt;&gt;"",Sheet8!AC10&lt;&gt;0,Sheet8!AC10&lt;&gt;"Free"),Sheet8!AC10,"")</f>
        <v/>
      </c>
      <c r="AD10" s="99" t="str">
        <f ca="1">IF(AND(Sheet8!AD10&lt;&gt;"",Sheet8!AD10&lt;&gt;0,Sheet8!AD10&lt;&gt;"Free"),Sheet8!AD10,"")</f>
        <v/>
      </c>
      <c r="AE10" s="99" t="str">
        <f ca="1">IF(AND(Sheet8!AE10&lt;&gt;"",Sheet8!AE10&lt;&gt;0,Sheet8!AE10&lt;&gt;"Free"),Sheet8!AE10,"")</f>
        <v/>
      </c>
      <c r="AF10" s="99" t="str">
        <f ca="1">IF(AND(Sheet8!AF10&lt;&gt;"",Sheet8!AF10&lt;&gt;0,Sheet8!AF10&lt;&gt;"Free"),Sheet8!AF10,"")</f>
        <v/>
      </c>
      <c r="AG10" s="299" t="str">
        <f>IF(AND(Sheet6!AG10&lt;&gt;"",Sheet6!AG10&lt;&gt;0,Sheet6!AG10&lt;&gt;"Free"),Sheet6!AG10,"")</f>
        <v/>
      </c>
      <c r="AH10" s="99" t="str">
        <f ca="1">IF(AND(Sheet8!AH10&lt;&gt;"",Sheet8!AH10&lt;&gt;0,Sheet8!AH10&lt;&gt;"Free"),Sheet8!AH10,"")</f>
        <v/>
      </c>
      <c r="AI10" s="99" t="str">
        <f ca="1">IF(AND(Sheet8!AI10&lt;&gt;"",Sheet8!AI10&lt;&gt;0,Sheet8!AI10&lt;&gt;"Free"),Sheet8!AI10,"")</f>
        <v/>
      </c>
      <c r="AJ10" s="99" t="str">
        <f ca="1">IF(AND(Sheet8!AJ10&lt;&gt;"",Sheet8!AJ10&lt;&gt;0,Sheet8!AJ10&lt;&gt;"Free"),Sheet8!AJ10,"")</f>
        <v/>
      </c>
      <c r="AK10" s="99" t="str">
        <f ca="1">IF(AND(Sheet8!AK10&lt;&gt;"",Sheet8!AK10&lt;&gt;0,Sheet8!AK10&lt;&gt;"Free"),Sheet8!AK10,"")</f>
        <v/>
      </c>
      <c r="AL10" s="99" t="str">
        <f ca="1">IF(AND(Sheet8!AL10&lt;&gt;"",Sheet8!AL10&lt;&gt;0,Sheet8!AL10&lt;&gt;"Free"),Sheet8!AL10,"")</f>
        <v/>
      </c>
      <c r="AM10" s="299" t="str">
        <f>IF(AND(Sheet6!AM10&lt;&gt;"",Sheet6!AM10&lt;&gt;0,Sheet6!AM10&lt;&gt;"Free"),Sheet6!AM10,"")</f>
        <v/>
      </c>
      <c r="AN10" s="99" t="str">
        <f ca="1">IF(AND(Sheet8!AN10&lt;&gt;"",Sheet8!AN10&lt;&gt;0,Sheet8!AN10&lt;&gt;"Free"),Sheet8!AN10,"")</f>
        <v/>
      </c>
      <c r="AO10" s="99" t="str">
        <f ca="1">IF(AND(Sheet8!AO10&lt;&gt;"",Sheet8!AO10&lt;&gt;0,Sheet8!AO10&lt;&gt;"Free"),Sheet8!AO10,"")</f>
        <v/>
      </c>
      <c r="AP10" s="99" t="str">
        <f ca="1">IF(AND(Sheet8!AP10&lt;&gt;"",Sheet8!AP10&lt;&gt;0,Sheet8!AP10&lt;&gt;"Free"),Sheet8!AP10,"")</f>
        <v/>
      </c>
      <c r="AQ10" s="99" t="str">
        <f ca="1">IF(AND(Sheet8!AQ10&lt;&gt;"",Sheet8!AQ10&lt;&gt;0,Sheet8!AQ10&lt;&gt;"Free"),Sheet8!AQ10,"")</f>
        <v/>
      </c>
      <c r="AR10" s="99" t="str">
        <f ca="1">IF(AND(Sheet8!AR10&lt;&gt;"",Sheet8!AR10&lt;&gt;0,Sheet8!AR10&lt;&gt;"Free"),Sheet8!AR10,"")</f>
        <v/>
      </c>
    </row>
    <row r="11" spans="1:44" s="48" customFormat="1" ht="15" customHeight="1" x14ac:dyDescent="0.25">
      <c r="A11" s="187" t="str">
        <f>IF(VLOOKUP(11,Group,2)="","no",VLOOKUP(11,Group,2))</f>
        <v>no</v>
      </c>
      <c r="B11" s="302"/>
      <c r="C11" s="299" t="str">
        <f>IF(AND(Sheet6!C11&lt;&gt;"",Sheet6!C11&lt;&gt;0,Sheet6!C11&lt;&gt;"Free"),Sheet6!C11,"")</f>
        <v/>
      </c>
      <c r="D11" s="180" t="str">
        <f>IF(AND(Sheet8!D11&lt;&gt;"",Sheet8!D11&lt;&gt;0,Sheet8!D11&lt;&gt;"Free"),Sheet8!D11&amp;VLOOKUP(D1,Rooms,5,FALSE),"")</f>
        <v>9b4</v>
      </c>
      <c r="E11" s="181" t="str">
        <f>IF(AND(Sheet8!E11&lt;&gt;"",Sheet8!E11&lt;&gt;0,Sheet8!E11&lt;&gt;"Free"),Sheet8!E11&amp;VLOOKUP(E1,Rooms,5,FALSE),"")</f>
        <v>10a2</v>
      </c>
      <c r="F11" s="179" t="str">
        <f>IF(AND(Sheet8!F11&lt;&gt;"",Sheet8!F11&lt;&gt;0,Sheet8!F11&lt;&gt;"Free"),Sheet8!F11&amp;VLOOKUP(F1,Rooms,5,FALSE),"")</f>
        <v>13</v>
      </c>
      <c r="G11" s="177" t="str">
        <f>IF(AND(Sheet8!G11&lt;&gt;"",Sheet8!G11&lt;&gt;0,Sheet8!G11&lt;&gt;"Free"),Sheet8!G11&amp;VLOOKUP(G1,Rooms,5,FALSE),"")</f>
        <v>11b3</v>
      </c>
      <c r="H11" s="180" t="str">
        <f>IF(AND(Sheet8!H11&lt;&gt;"",Sheet8!H11&lt;&gt;0,Sheet8!H11&lt;&gt;"Free"),Sheet8!H11&amp;VLOOKUP(H1,Rooms,5,FALSE),"")</f>
        <v>9b4</v>
      </c>
      <c r="I11" s="299" t="str">
        <f>IF(AND(Sheet6!I11&lt;&gt;"",Sheet6!I11&lt;&gt;0,Sheet6!I11&lt;&gt;"Free"),Sheet6!I11,"")</f>
        <v/>
      </c>
      <c r="J11" s="181" t="str">
        <f>IF(AND(Sheet8!J11&lt;&gt;"",Sheet8!J11&lt;&gt;0,Sheet8!J11&lt;&gt;"Free"),Sheet8!J11&amp;VLOOKUP(J1,Rooms,5,FALSE),"")</f>
        <v>10a2</v>
      </c>
      <c r="K11" s="49" t="str">
        <f>IF(AND(Sheet8!K11&lt;&gt;"",Sheet8!K11&lt;&gt;0,Sheet8!K11&lt;&gt;"Free"),Sheet8!K11&amp;VLOOKUP(K1,Rooms,5,FALSE),"")</f>
        <v/>
      </c>
      <c r="L11" s="181" t="str">
        <f>IF(AND(Sheet8!L11&lt;&gt;"",Sheet8!L11&lt;&gt;0,Sheet8!L11&lt;&gt;"Free"),Sheet8!L11&amp;VLOOKUP(L1,Rooms,5,FALSE),"")</f>
        <v>10a2</v>
      </c>
      <c r="M11" s="49" t="str">
        <f>IF(AND(Sheet8!M11&lt;&gt;"",Sheet8!M11&lt;&gt;0,Sheet8!M11&lt;&gt;"Free"),Sheet8!M11&amp;VLOOKUP(M1,Rooms,5,FALSE),"")</f>
        <v/>
      </c>
      <c r="N11" s="49" t="str">
        <f>IF(AND(Sheet8!N11&lt;&gt;"",Sheet8!N11&lt;&gt;0,Sheet8!N11&lt;&gt;"Free"),Sheet8!N11&amp;VLOOKUP(N1,Rooms,5,FALSE),"")</f>
        <v/>
      </c>
      <c r="O11" s="299" t="str">
        <f>IF(AND(Sheet6!O11&lt;&gt;"",Sheet6!O11&lt;&gt;0,Sheet6!O11&lt;&gt;"Free"),Sheet6!O11,"")</f>
        <v/>
      </c>
      <c r="P11" s="180" t="str">
        <f>IF(AND(Sheet8!P11&lt;&gt;"",Sheet8!P11&lt;&gt;0,Sheet8!P11&lt;&gt;"Free"),Sheet8!P11&amp;VLOOKUP(P1,Rooms,5,FALSE),"")</f>
        <v>9b4</v>
      </c>
      <c r="Q11" s="181" t="str">
        <f>IF(AND(Sheet8!Q11&lt;&gt;"",Sheet8!Q11&lt;&gt;0,Sheet8!Q11&lt;&gt;"Free"),Sheet8!Q11&amp;VLOOKUP(Q1,Rooms,5,FALSE),"")</f>
        <v>10a2</v>
      </c>
      <c r="R11" s="179" t="str">
        <f>IF(AND(Sheet8!R11&lt;&gt;"",Sheet8!R11&lt;&gt;0,Sheet8!R11&lt;&gt;"Free"),Sheet8!R11&amp;VLOOKUP(R1,Rooms,5,FALSE),"")</f>
        <v>13</v>
      </c>
      <c r="S11" s="177" t="str">
        <f>IF(AND(Sheet8!S11&lt;&gt;"",Sheet8!S11&lt;&gt;0,Sheet8!S11&lt;&gt;"Free"),Sheet8!S11&amp;VLOOKUP(S1,Rooms,5,FALSE),"")</f>
        <v>11b3</v>
      </c>
      <c r="T11" s="180" t="str">
        <f>IF(AND(Sheet8!T11&lt;&gt;"",Sheet8!T11&lt;&gt;0,Sheet8!T11&lt;&gt;"Free"),Sheet8!T11&amp;VLOOKUP(T1,Rooms,5,FALSE),"")</f>
        <v>9b4</v>
      </c>
      <c r="U11" s="299" t="str">
        <f>IF(AND(Sheet6!U11&lt;&gt;"",Sheet6!U11&lt;&gt;0,Sheet6!U11&lt;&gt;"Free"),Sheet6!U11,"")</f>
        <v/>
      </c>
      <c r="V11" s="181" t="str">
        <f>IF(AND(Sheet8!V11&lt;&gt;"",Sheet8!V11&lt;&gt;0,Sheet8!V11&lt;&gt;"Free"),Sheet8!V11&amp;VLOOKUP(V1,Rooms,5,FALSE),"")</f>
        <v>10a2</v>
      </c>
      <c r="W11" s="49" t="str">
        <f>IF(AND(Sheet8!W11&lt;&gt;"",Sheet8!W11&lt;&gt;0,Sheet8!W11&lt;&gt;"Free"),Sheet8!W11&amp;VLOOKUP(W1,Rooms,5,FALSE),"")</f>
        <v/>
      </c>
      <c r="X11" s="181" t="str">
        <f>IF(AND(Sheet8!X11&lt;&gt;"",Sheet8!X11&lt;&gt;0,Sheet8!X11&lt;&gt;"Free"),Sheet8!X11&amp;VLOOKUP(X1,Rooms,5,FALSE),"")</f>
        <v>10a2</v>
      </c>
      <c r="Y11" s="49" t="str">
        <f>IF(AND(Sheet8!Y11&lt;&gt;"",Sheet8!Y11&lt;&gt;0,Sheet8!Y11&lt;&gt;"Free"),Sheet8!Y11&amp;VLOOKUP(Y1,Rooms,5,FALSE),"")</f>
        <v/>
      </c>
      <c r="Z11" s="49" t="str">
        <f>IF(AND(Sheet8!Z11&lt;&gt;"",Sheet8!Z11&lt;&gt;0,Sheet8!Z11&lt;&gt;"Free"),Sheet8!Z11&amp;VLOOKUP(Z1,Rooms,5,FALSE),"")</f>
        <v/>
      </c>
      <c r="AA11" s="299" t="str">
        <f>IF(AND(Sheet6!AA11&lt;&gt;"",Sheet6!AA11&lt;&gt;0,Sheet6!AA11&lt;&gt;"Free"),Sheet6!AA11,"")</f>
        <v/>
      </c>
      <c r="AB11" s="180" t="str">
        <f>IF(AND(Sheet8!AB11&lt;&gt;"",Sheet8!AB11&lt;&gt;0,Sheet8!AB11&lt;&gt;"Free"),Sheet8!AB11&amp;VLOOKUP(AB1,Rooms,5,FALSE),"")</f>
        <v>9b4</v>
      </c>
      <c r="AC11" s="181" t="str">
        <f>IF(AND(Sheet8!AC11&lt;&gt;"",Sheet8!AC11&lt;&gt;0,Sheet8!AC11&lt;&gt;"Free"),Sheet8!AC11&amp;VLOOKUP(AC1,Rooms,5,FALSE),"")</f>
        <v>10a2</v>
      </c>
      <c r="AD11" s="179" t="str">
        <f>IF(AND(Sheet8!AD11&lt;&gt;"",Sheet8!AD11&lt;&gt;0,Sheet8!AD11&lt;&gt;"Free"),Sheet8!AD11&amp;VLOOKUP(AD1,Rooms,5,FALSE),"")</f>
        <v>13</v>
      </c>
      <c r="AE11" s="177" t="str">
        <f>IF(AND(Sheet8!AE11&lt;&gt;"",Sheet8!AE11&lt;&gt;0,Sheet8!AE11&lt;&gt;"Free"),Sheet8!AE11&amp;VLOOKUP(AE1,Rooms,5,FALSE),"")</f>
        <v>11b3</v>
      </c>
      <c r="AF11" s="180" t="str">
        <f>IF(AND(Sheet8!AF11&lt;&gt;"",Sheet8!AF11&lt;&gt;0,Sheet8!AF11&lt;&gt;"Free"),Sheet8!AF11&amp;VLOOKUP(AF1,Rooms,5,FALSE),"")</f>
        <v>9b4</v>
      </c>
      <c r="AG11" s="299" t="str">
        <f>IF(AND(Sheet6!AG11&lt;&gt;"",Sheet6!AG11&lt;&gt;0,Sheet6!AG11&lt;&gt;"Free"),Sheet6!AG11,"")</f>
        <v/>
      </c>
      <c r="AH11" s="181" t="str">
        <f>IF(AND(Sheet8!AH11&lt;&gt;"",Sheet8!AH11&lt;&gt;0,Sheet8!AH11&lt;&gt;"Free"),Sheet8!AH11&amp;VLOOKUP(AH1,Rooms,5,FALSE),"")</f>
        <v>10a2</v>
      </c>
      <c r="AI11" s="49" t="str">
        <f>IF(AND(Sheet8!AI11&lt;&gt;"",Sheet8!AI11&lt;&gt;0,Sheet8!AI11&lt;&gt;"Free"),Sheet8!AI11&amp;VLOOKUP(AI1,Rooms,5,FALSE),"")</f>
        <v/>
      </c>
      <c r="AJ11" s="181" t="str">
        <f>IF(AND(Sheet8!AJ11&lt;&gt;"",Sheet8!AJ11&lt;&gt;0,Sheet8!AJ11&lt;&gt;"Free"),Sheet8!AJ11&amp;VLOOKUP(AJ1,Rooms,5,FALSE),"")</f>
        <v>10a2</v>
      </c>
      <c r="AK11" s="49" t="str">
        <f>IF(AND(Sheet8!AK11&lt;&gt;"",Sheet8!AK11&lt;&gt;0,Sheet8!AK11&lt;&gt;"Free"),Sheet8!AK11&amp;VLOOKUP(AK1,Rooms,5,FALSE),"")</f>
        <v/>
      </c>
      <c r="AL11" s="49" t="str">
        <f>IF(AND(Sheet8!AL11&lt;&gt;"",Sheet8!AL11&lt;&gt;0,Sheet8!AL11&lt;&gt;"Free"),Sheet8!AL11&amp;VLOOKUP(AL1,Rooms,5,FALSE),"")</f>
        <v/>
      </c>
      <c r="AM11" s="299" t="str">
        <f>IF(AND(Sheet6!AM11&lt;&gt;"",Sheet6!AM11&lt;&gt;0,Sheet6!AM11&lt;&gt;"Free"),Sheet6!AM11,"")</f>
        <v/>
      </c>
      <c r="AN11" s="180" t="str">
        <f>IF(AND(Sheet8!AN11&lt;&gt;"",Sheet8!AN11&lt;&gt;0,Sheet8!AN11&lt;&gt;"Free"),Sheet8!AN11&amp;VLOOKUP(AN1,Rooms,5,FALSE),"")</f>
        <v>9b4</v>
      </c>
      <c r="AO11" s="181" t="str">
        <f>IF(AND(Sheet8!AO11&lt;&gt;"",Sheet8!AO11&lt;&gt;0,Sheet8!AO11&lt;&gt;"Free"),Sheet8!AO11&amp;VLOOKUP(AO1,Rooms,5,FALSE),"")</f>
        <v>10a2</v>
      </c>
      <c r="AP11" s="179" t="str">
        <f>IF(AND(Sheet8!AP11&lt;&gt;"",Sheet8!AP11&lt;&gt;0,Sheet8!AP11&lt;&gt;"Free"),Sheet8!AP11&amp;VLOOKUP(AP1,Rooms,5,FALSE),"")</f>
        <v>13</v>
      </c>
      <c r="AQ11" s="177" t="str">
        <f>IF(AND(Sheet8!AQ11&lt;&gt;"",Sheet8!AQ11&lt;&gt;0,Sheet8!AQ11&lt;&gt;"Free"),Sheet8!AQ11&amp;VLOOKUP(AQ1,Rooms,5,FALSE),"")</f>
        <v>11b3</v>
      </c>
      <c r="AR11" s="180" t="str">
        <f>IF(AND(Sheet8!AR11&lt;&gt;"",Sheet8!AR11&lt;&gt;0,Sheet8!AR11&lt;&gt;"Free"),Sheet8!AR11&amp;VLOOKUP(AR1,Rooms,5,FALSE),"")</f>
        <v>9b4</v>
      </c>
    </row>
    <row r="12" spans="1:44" ht="54.95" customHeight="1" x14ac:dyDescent="0.2">
      <c r="A12" s="187" t="str">
        <f>IF(VLOOKUP(12,Group,2)="","no",VLOOKUP(12,Group,2))</f>
        <v>no</v>
      </c>
      <c r="B12" s="302"/>
      <c r="C12" s="299" t="str">
        <f>IF(AND(Sheet6!C12&lt;&gt;"",Sheet6!C12&lt;&gt;0,Sheet6!C12&lt;&gt;"Free"),Sheet6!C12,"")</f>
        <v/>
      </c>
      <c r="D12" s="98" t="str">
        <f ca="1">IF(AND(Sheet8!D12&lt;&gt;"",Sheet8!D12&lt;&gt;0,Sheet8!D12&lt;&gt;"Free"),Sheet8!D12,"")</f>
        <v/>
      </c>
      <c r="E12" s="98" t="str">
        <f ca="1">IF(AND(Sheet8!E12&lt;&gt;"",Sheet8!E12&lt;&gt;0,Sheet8!E12&lt;&gt;"Free"),Sheet8!E12,"")</f>
        <v>Lesson 2 - Getting used to the different tabs</v>
      </c>
      <c r="F12" s="98" t="str">
        <f ca="1">IF(AND(Sheet8!F12&lt;&gt;"",Sheet8!F12&lt;&gt;0,Sheet8!F12&lt;&gt;"Free"),Sheet8!F12,"")</f>
        <v/>
      </c>
      <c r="G12" s="98" t="str">
        <f ca="1">IF(AND(Sheet8!G12&lt;&gt;"",Sheet8!G12&lt;&gt;0,Sheet8!G12&lt;&gt;"Free"),Sheet8!G12,"")</f>
        <v/>
      </c>
      <c r="H12" s="98" t="str">
        <f ca="1">IF(AND(Sheet8!H12&lt;&gt;"",Sheet8!H12&lt;&gt;0,Sheet8!H12&lt;&gt;"Free"),Sheet8!H12,"")</f>
        <v/>
      </c>
      <c r="I12" s="299" t="str">
        <f>IF(AND(Sheet6!I12&lt;&gt;"",Sheet6!I12&lt;&gt;0,Sheet6!I12&lt;&gt;"Free"),Sheet6!I12,"")</f>
        <v/>
      </c>
      <c r="J12" s="98" t="str">
        <f ca="1">IF(AND(Sheet8!J12&lt;&gt;"",Sheet8!J12&lt;&gt;0,Sheet8!J12&lt;&gt;"Free"),Sheet8!J12,"")</f>
        <v>Lesson 4 - Rearranging lessons</v>
      </c>
      <c r="K12" s="98" t="str">
        <f ca="1">IF(AND(Sheet8!K12&lt;&gt;"",Sheet8!K12&lt;&gt;0,Sheet8!K12&lt;&gt;"Free"),Sheet8!K12,"")</f>
        <v/>
      </c>
      <c r="L12" s="98" t="str">
        <f ca="1">IF(AND(Sheet8!L12&lt;&gt;"",Sheet8!L12&lt;&gt;0,Sheet8!L12&lt;&gt;"Free"),Sheet8!L12,"")</f>
        <v>Lesson 5 - Keeping track of equipment for practical lessons</v>
      </c>
      <c r="M12" s="98" t="str">
        <f ca="1">IF(AND(Sheet8!M12&lt;&gt;"",Sheet8!M12&lt;&gt;0,Sheet8!M12&lt;&gt;"Free"),Sheet8!M12,"")</f>
        <v/>
      </c>
      <c r="N12" s="98" t="str">
        <f ca="1">IF(AND(Sheet8!N12&lt;&gt;"",Sheet8!N12&lt;&gt;0,Sheet8!N12&lt;&gt;"Free"),Sheet8!N12,"")</f>
        <v/>
      </c>
      <c r="O12" s="299" t="str">
        <f>IF(AND(Sheet6!O12&lt;&gt;"",Sheet6!O12&lt;&gt;0,Sheet6!O12&lt;&gt;"Free"),Sheet6!O12,"")</f>
        <v/>
      </c>
      <c r="P12" s="98" t="str">
        <f ca="1">IF(AND(Sheet8!P12&lt;&gt;"",Sheet8!P12&lt;&gt;0,Sheet8!P12&lt;&gt;"Free"),Sheet8!P12,"")</f>
        <v/>
      </c>
      <c r="Q12" s="98" t="str">
        <f ca="1">IF(AND(Sheet8!Q12&lt;&gt;"",Sheet8!Q12&lt;&gt;0,Sheet8!Q12&lt;&gt;"Free"),Sheet8!Q12,"")</f>
        <v/>
      </c>
      <c r="R12" s="98" t="str">
        <f ca="1">IF(AND(Sheet8!R12&lt;&gt;"",Sheet8!R12&lt;&gt;0,Sheet8!R12&lt;&gt;"Free"),Sheet8!R12,"")</f>
        <v/>
      </c>
      <c r="S12" s="98" t="str">
        <f ca="1">IF(AND(Sheet8!S12&lt;&gt;"",Sheet8!S12&lt;&gt;0,Sheet8!S12&lt;&gt;"Free"),Sheet8!S12,"")</f>
        <v/>
      </c>
      <c r="T12" s="98" t="str">
        <f ca="1">IF(AND(Sheet8!T12&lt;&gt;"",Sheet8!T12&lt;&gt;0,Sheet8!T12&lt;&gt;"Free"),Sheet8!T12,"")</f>
        <v/>
      </c>
      <c r="U12" s="299" t="str">
        <f>IF(AND(Sheet6!U12&lt;&gt;"",Sheet6!U12&lt;&gt;0,Sheet6!U12&lt;&gt;"Free"),Sheet6!U12,"")</f>
        <v/>
      </c>
      <c r="V12" s="98" t="str">
        <f ca="1">IF(AND(Sheet8!V12&lt;&gt;"",Sheet8!V12&lt;&gt;0,Sheet8!V12&lt;&gt;"Free"),Sheet8!V12,"")</f>
        <v/>
      </c>
      <c r="W12" s="98" t="str">
        <f ca="1">IF(AND(Sheet8!W12&lt;&gt;"",Sheet8!W12&lt;&gt;0,Sheet8!W12&lt;&gt;"Free"),Sheet8!W12,"")</f>
        <v/>
      </c>
      <c r="X12" s="98" t="str">
        <f ca="1">IF(AND(Sheet8!X12&lt;&gt;"",Sheet8!X12&lt;&gt;0,Sheet8!X12&lt;&gt;"Free"),Sheet8!X12,"")</f>
        <v/>
      </c>
      <c r="Y12" s="98" t="str">
        <f ca="1">IF(AND(Sheet8!Y12&lt;&gt;"",Sheet8!Y12&lt;&gt;0,Sheet8!Y12&lt;&gt;"Free"),Sheet8!Y12,"")</f>
        <v/>
      </c>
      <c r="Z12" s="98" t="str">
        <f ca="1">IF(AND(Sheet8!Z12&lt;&gt;"",Sheet8!Z12&lt;&gt;0,Sheet8!Z12&lt;&gt;"Free"),Sheet8!Z12,"")</f>
        <v/>
      </c>
      <c r="AA12" s="299" t="str">
        <f>IF(AND(Sheet6!AA12&lt;&gt;"",Sheet6!AA12&lt;&gt;0,Sheet6!AA12&lt;&gt;"Free"),Sheet6!AA12,"")</f>
        <v/>
      </c>
      <c r="AB12" s="98" t="str">
        <f ca="1">IF(AND(Sheet8!AB12&lt;&gt;"",Sheet8!AB12&lt;&gt;0,Sheet8!AB12&lt;&gt;"Free"),Sheet8!AB12,"")</f>
        <v/>
      </c>
      <c r="AC12" s="98" t="str">
        <f ca="1">IF(AND(Sheet8!AC12&lt;&gt;"",Sheet8!AC12&lt;&gt;0,Sheet8!AC12&lt;&gt;"Free"),Sheet8!AC12,"")</f>
        <v/>
      </c>
      <c r="AD12" s="98" t="str">
        <f ca="1">IF(AND(Sheet8!AD12&lt;&gt;"",Sheet8!AD12&lt;&gt;0,Sheet8!AD12&lt;&gt;"Free"),Sheet8!AD12,"")</f>
        <v/>
      </c>
      <c r="AE12" s="98" t="str">
        <f ca="1">IF(AND(Sheet8!AE12&lt;&gt;"",Sheet8!AE12&lt;&gt;0,Sheet8!AE12&lt;&gt;"Free"),Sheet8!AE12,"")</f>
        <v/>
      </c>
      <c r="AF12" s="98" t="str">
        <f ca="1">IF(AND(Sheet8!AF12&lt;&gt;"",Sheet8!AF12&lt;&gt;0,Sheet8!AF12&lt;&gt;"Free"),Sheet8!AF12,"")</f>
        <v/>
      </c>
      <c r="AG12" s="299" t="str">
        <f>IF(AND(Sheet6!AG12&lt;&gt;"",Sheet6!AG12&lt;&gt;0,Sheet6!AG12&lt;&gt;"Free"),Sheet6!AG12,"")</f>
        <v/>
      </c>
      <c r="AH12" s="98" t="str">
        <f ca="1">IF(AND(Sheet8!AH12&lt;&gt;"",Sheet8!AH12&lt;&gt;0,Sheet8!AH12&lt;&gt;"Free"),Sheet8!AH12,"")</f>
        <v/>
      </c>
      <c r="AI12" s="98" t="str">
        <f ca="1">IF(AND(Sheet8!AI12&lt;&gt;"",Sheet8!AI12&lt;&gt;0,Sheet8!AI12&lt;&gt;"Free"),Sheet8!AI12,"")</f>
        <v/>
      </c>
      <c r="AJ12" s="98" t="str">
        <f ca="1">IF(AND(Sheet8!AJ12&lt;&gt;"",Sheet8!AJ12&lt;&gt;0,Sheet8!AJ12&lt;&gt;"Free"),Sheet8!AJ12,"")</f>
        <v/>
      </c>
      <c r="AK12" s="98" t="str">
        <f ca="1">IF(AND(Sheet8!AK12&lt;&gt;"",Sheet8!AK12&lt;&gt;0,Sheet8!AK12&lt;&gt;"Free"),Sheet8!AK12,"")</f>
        <v/>
      </c>
      <c r="AL12" s="98" t="str">
        <f ca="1">IF(AND(Sheet8!AL12&lt;&gt;"",Sheet8!AL12&lt;&gt;0,Sheet8!AL12&lt;&gt;"Free"),Sheet8!AL12,"")</f>
        <v/>
      </c>
      <c r="AM12" s="299" t="str">
        <f>IF(AND(Sheet6!AM12&lt;&gt;"",Sheet6!AM12&lt;&gt;0,Sheet6!AM12&lt;&gt;"Free"),Sheet6!AM12,"")</f>
        <v/>
      </c>
      <c r="AN12" s="98" t="str">
        <f ca="1">IF(AND(Sheet8!AN12&lt;&gt;"",Sheet8!AN12&lt;&gt;0,Sheet8!AN12&lt;&gt;"Free"),Sheet8!AN12,"")</f>
        <v/>
      </c>
      <c r="AO12" s="98" t="str">
        <f ca="1">IF(AND(Sheet8!AO12&lt;&gt;"",Sheet8!AO12&lt;&gt;0,Sheet8!AO12&lt;&gt;"Free"),Sheet8!AO12,"")</f>
        <v/>
      </c>
      <c r="AP12" s="98" t="str">
        <f ca="1">IF(AND(Sheet8!AP12&lt;&gt;"",Sheet8!AP12&lt;&gt;0,Sheet8!AP12&lt;&gt;"Free"),Sheet8!AP12,"")</f>
        <v/>
      </c>
      <c r="AQ12" s="98" t="str">
        <f ca="1">IF(AND(Sheet8!AQ12&lt;&gt;"",Sheet8!AQ12&lt;&gt;0,Sheet8!AQ12&lt;&gt;"Free"),Sheet8!AQ12,"")</f>
        <v/>
      </c>
      <c r="AR12" s="98" t="str">
        <f ca="1">IF(AND(Sheet8!AR12&lt;&gt;"",Sheet8!AR12&lt;&gt;0,Sheet8!AR12&lt;&gt;"Free"),Sheet8!AR12,"")</f>
        <v/>
      </c>
    </row>
    <row r="13" spans="1:44" s="100" customFormat="1" ht="24.95" customHeight="1" x14ac:dyDescent="0.2">
      <c r="B13" s="302"/>
      <c r="C13" s="299" t="str">
        <f>IF(AND(Sheet6!C13&lt;&gt;"",Sheet6!C13&lt;&gt;0,Sheet6!C13&lt;&gt;"Free"),Sheet6!C13,"")</f>
        <v/>
      </c>
      <c r="D13" s="99" t="str">
        <f ca="1">IF(AND(Sheet8!D13&lt;&gt;"",Sheet8!D13&lt;&gt;0,Sheet8!D13&lt;&gt;"Free"),Sheet8!D13,"")</f>
        <v/>
      </c>
      <c r="E13" s="99" t="str">
        <f ca="1">IF(AND(Sheet8!E13&lt;&gt;"",Sheet8!E13&lt;&gt;0,Sheet8!E13&lt;&gt;"Free"),Sheet8!E13,"")</f>
        <v/>
      </c>
      <c r="F13" s="99" t="str">
        <f ca="1">IF(AND(Sheet8!F13&lt;&gt;"",Sheet8!F13&lt;&gt;0,Sheet8!F13&lt;&gt;"Free"),Sheet8!F13,"")</f>
        <v/>
      </c>
      <c r="G13" s="99" t="str">
        <f ca="1">IF(AND(Sheet8!G13&lt;&gt;"",Sheet8!G13&lt;&gt;0,Sheet8!G13&lt;&gt;"Free"),Sheet8!G13,"")</f>
        <v/>
      </c>
      <c r="H13" s="99" t="str">
        <f ca="1">IF(AND(Sheet8!H13&lt;&gt;"",Sheet8!H13&lt;&gt;0,Sheet8!H13&lt;&gt;"Free"),Sheet8!H13,"")</f>
        <v/>
      </c>
      <c r="I13" s="299" t="str">
        <f>IF(AND(Sheet6!I13&lt;&gt;"",Sheet6!I13&lt;&gt;0,Sheet6!I13&lt;&gt;"Free"),Sheet6!I13,"")</f>
        <v/>
      </c>
      <c r="J13" s="99" t="str">
        <f ca="1">IF(AND(Sheet8!J13&lt;&gt;"",Sheet8!J13&lt;&gt;0,Sheet8!J13&lt;&gt;"Free"),Sheet8!J13,"")</f>
        <v/>
      </c>
      <c r="K13" s="99" t="str">
        <f ca="1">IF(AND(Sheet8!K13&lt;&gt;"",Sheet8!K13&lt;&gt;0,Sheet8!K13&lt;&gt;"Free"),Sheet8!K13,"")</f>
        <v/>
      </c>
      <c r="L13" s="99" t="str">
        <f ca="1">IF(AND(Sheet8!L13&lt;&gt;"",Sheet8!L13&lt;&gt;0,Sheet8!L13&lt;&gt;"Free"),Sheet8!L13,"")</f>
        <v/>
      </c>
      <c r="M13" s="99" t="str">
        <f ca="1">IF(AND(Sheet8!M13&lt;&gt;"",Sheet8!M13&lt;&gt;0,Sheet8!M13&lt;&gt;"Free"),Sheet8!M13,"")</f>
        <v/>
      </c>
      <c r="N13" s="99" t="str">
        <f ca="1">IF(AND(Sheet8!N13&lt;&gt;"",Sheet8!N13&lt;&gt;0,Sheet8!N13&lt;&gt;"Free"),Sheet8!N13,"")</f>
        <v/>
      </c>
      <c r="O13" s="299" t="str">
        <f>IF(AND(Sheet6!O13&lt;&gt;"",Sheet6!O13&lt;&gt;0,Sheet6!O13&lt;&gt;"Free"),Sheet6!O13,"")</f>
        <v/>
      </c>
      <c r="P13" s="99" t="str">
        <f ca="1">IF(AND(Sheet8!P13&lt;&gt;"",Sheet8!P13&lt;&gt;0,Sheet8!P13&lt;&gt;"Free"),Sheet8!P13,"")</f>
        <v/>
      </c>
      <c r="Q13" s="99" t="str">
        <f ca="1">IF(AND(Sheet8!Q13&lt;&gt;"",Sheet8!Q13&lt;&gt;0,Sheet8!Q13&lt;&gt;"Free"),Sheet8!Q13,"")</f>
        <v/>
      </c>
      <c r="R13" s="99" t="str">
        <f ca="1">IF(AND(Sheet8!R13&lt;&gt;"",Sheet8!R13&lt;&gt;0,Sheet8!R13&lt;&gt;"Free"),Sheet8!R13,"")</f>
        <v/>
      </c>
      <c r="S13" s="99" t="str">
        <f ca="1">IF(AND(Sheet8!S13&lt;&gt;"",Sheet8!S13&lt;&gt;0,Sheet8!S13&lt;&gt;"Free"),Sheet8!S13,"")</f>
        <v/>
      </c>
      <c r="T13" s="99" t="str">
        <f ca="1">IF(AND(Sheet8!T13&lt;&gt;"",Sheet8!T13&lt;&gt;0,Sheet8!T13&lt;&gt;"Free"),Sheet8!T13,"")</f>
        <v/>
      </c>
      <c r="U13" s="299" t="str">
        <f>IF(AND(Sheet6!U13&lt;&gt;"",Sheet6!U13&lt;&gt;0,Sheet6!U13&lt;&gt;"Free"),Sheet6!U13,"")</f>
        <v/>
      </c>
      <c r="V13" s="99" t="str">
        <f ca="1">IF(AND(Sheet8!V13&lt;&gt;"",Sheet8!V13&lt;&gt;0,Sheet8!V13&lt;&gt;"Free"),Sheet8!V13,"")</f>
        <v/>
      </c>
      <c r="W13" s="99" t="str">
        <f ca="1">IF(AND(Sheet8!W13&lt;&gt;"",Sheet8!W13&lt;&gt;0,Sheet8!W13&lt;&gt;"Free"),Sheet8!W13,"")</f>
        <v/>
      </c>
      <c r="X13" s="99" t="str">
        <f ca="1">IF(AND(Sheet8!X13&lt;&gt;"",Sheet8!X13&lt;&gt;0,Sheet8!X13&lt;&gt;"Free"),Sheet8!X13,"")</f>
        <v/>
      </c>
      <c r="Y13" s="99" t="str">
        <f ca="1">IF(AND(Sheet8!Y13&lt;&gt;"",Sheet8!Y13&lt;&gt;0,Sheet8!Y13&lt;&gt;"Free"),Sheet8!Y13,"")</f>
        <v/>
      </c>
      <c r="Z13" s="99" t="str">
        <f ca="1">IF(AND(Sheet8!Z13&lt;&gt;"",Sheet8!Z13&lt;&gt;0,Sheet8!Z13&lt;&gt;"Free"),Sheet8!Z13,"")</f>
        <v/>
      </c>
      <c r="AA13" s="299" t="str">
        <f>IF(AND(Sheet6!AA13&lt;&gt;"",Sheet6!AA13&lt;&gt;0,Sheet6!AA13&lt;&gt;"Free"),Sheet6!AA13,"")</f>
        <v/>
      </c>
      <c r="AB13" s="99" t="str">
        <f ca="1">IF(AND(Sheet8!AB13&lt;&gt;"",Sheet8!AB13&lt;&gt;0,Sheet8!AB13&lt;&gt;"Free"),Sheet8!AB13,"")</f>
        <v/>
      </c>
      <c r="AC13" s="99" t="str">
        <f ca="1">IF(AND(Sheet8!AC13&lt;&gt;"",Sheet8!AC13&lt;&gt;0,Sheet8!AC13&lt;&gt;"Free"),Sheet8!AC13,"")</f>
        <v/>
      </c>
      <c r="AD13" s="99" t="str">
        <f ca="1">IF(AND(Sheet8!AD13&lt;&gt;"",Sheet8!AD13&lt;&gt;0,Sheet8!AD13&lt;&gt;"Free"),Sheet8!AD13,"")</f>
        <v/>
      </c>
      <c r="AE13" s="99" t="str">
        <f ca="1">IF(AND(Sheet8!AE13&lt;&gt;"",Sheet8!AE13&lt;&gt;0,Sheet8!AE13&lt;&gt;"Free"),Sheet8!AE13,"")</f>
        <v/>
      </c>
      <c r="AF13" s="99" t="str">
        <f ca="1">IF(AND(Sheet8!AF13&lt;&gt;"",Sheet8!AF13&lt;&gt;0,Sheet8!AF13&lt;&gt;"Free"),Sheet8!AF13,"")</f>
        <v/>
      </c>
      <c r="AG13" s="299" t="str">
        <f>IF(AND(Sheet6!AG13&lt;&gt;"",Sheet6!AG13&lt;&gt;0,Sheet6!AG13&lt;&gt;"Free"),Sheet6!AG13,"")</f>
        <v/>
      </c>
      <c r="AH13" s="99" t="str">
        <f ca="1">IF(AND(Sheet8!AH13&lt;&gt;"",Sheet8!AH13&lt;&gt;0,Sheet8!AH13&lt;&gt;"Free"),Sheet8!AH13,"")</f>
        <v/>
      </c>
      <c r="AI13" s="99" t="str">
        <f ca="1">IF(AND(Sheet8!AI13&lt;&gt;"",Sheet8!AI13&lt;&gt;0,Sheet8!AI13&lt;&gt;"Free"),Sheet8!AI13,"")</f>
        <v/>
      </c>
      <c r="AJ13" s="99" t="str">
        <f ca="1">IF(AND(Sheet8!AJ13&lt;&gt;"",Sheet8!AJ13&lt;&gt;0,Sheet8!AJ13&lt;&gt;"Free"),Sheet8!AJ13,"")</f>
        <v/>
      </c>
      <c r="AK13" s="99" t="str">
        <f ca="1">IF(AND(Sheet8!AK13&lt;&gt;"",Sheet8!AK13&lt;&gt;0,Sheet8!AK13&lt;&gt;"Free"),Sheet8!AK13,"")</f>
        <v/>
      </c>
      <c r="AL13" s="99" t="str">
        <f ca="1">IF(AND(Sheet8!AL13&lt;&gt;"",Sheet8!AL13&lt;&gt;0,Sheet8!AL13&lt;&gt;"Free"),Sheet8!AL13,"")</f>
        <v/>
      </c>
      <c r="AM13" s="299" t="str">
        <f>IF(AND(Sheet6!AM13&lt;&gt;"",Sheet6!AM13&lt;&gt;0,Sheet6!AM13&lt;&gt;"Free"),Sheet6!AM13,"")</f>
        <v/>
      </c>
      <c r="AN13" s="99" t="str">
        <f ca="1">IF(AND(Sheet8!AN13&lt;&gt;"",Sheet8!AN13&lt;&gt;0,Sheet8!AN13&lt;&gt;"Free"),Sheet8!AN13,"")</f>
        <v/>
      </c>
      <c r="AO13" s="99" t="str">
        <f ca="1">IF(AND(Sheet8!AO13&lt;&gt;"",Sheet8!AO13&lt;&gt;0,Sheet8!AO13&lt;&gt;"Free"),Sheet8!AO13,"")</f>
        <v/>
      </c>
      <c r="AP13" s="99" t="str">
        <f ca="1">IF(AND(Sheet8!AP13&lt;&gt;"",Sheet8!AP13&lt;&gt;0,Sheet8!AP13&lt;&gt;"Free"),Sheet8!AP13,"")</f>
        <v/>
      </c>
      <c r="AQ13" s="99" t="str">
        <f ca="1">IF(AND(Sheet8!AQ13&lt;&gt;"",Sheet8!AQ13&lt;&gt;0,Sheet8!AQ13&lt;&gt;"Free"),Sheet8!AQ13,"")</f>
        <v/>
      </c>
      <c r="AR13" s="99" t="str">
        <f ca="1">IF(AND(Sheet8!AR13&lt;&gt;"",Sheet8!AR13&lt;&gt;0,Sheet8!AR13&lt;&gt;"Free"),Sheet8!AR13,"")</f>
        <v/>
      </c>
    </row>
    <row r="14" spans="1:44" s="48" customFormat="1" ht="15" x14ac:dyDescent="0.25">
      <c r="B14" s="302"/>
      <c r="C14" s="300" t="str">
        <f>IF(AND(Sheet6!C14&lt;&gt;"",Sheet6!C14&lt;&gt;0,Sheet6!C14&lt;&gt;"Free"),Sheet6!C14,"")</f>
        <v/>
      </c>
      <c r="D14" s="177" t="str">
        <f>IF(AND(Sheet8!D14&lt;&gt;"",Sheet8!D14&lt;&gt;0,Sheet8!D14&lt;&gt;"Free"),Sheet8!D14&amp;VLOOKUP(D1,Rooms,6,FALSE),"")</f>
        <v>11b3</v>
      </c>
      <c r="E14" s="176" t="str">
        <f>IF(AND(Sheet8!E14&lt;&gt;"",Sheet8!E14&lt;&gt;0,Sheet8!E14&lt;&gt;"Free"),Sheet8!E14&amp;VLOOKUP(E1,Rooms,6,FALSE),"")</f>
        <v>8a1</v>
      </c>
      <c r="F14" s="49" t="str">
        <f>IF(AND(Sheet8!F14&lt;&gt;"",Sheet8!F14&lt;&gt;0,Sheet8!F14&lt;&gt;"Free"),Sheet8!F14&amp;VLOOKUP(F1,Rooms,6,FALSE),"")</f>
        <v/>
      </c>
      <c r="G14" s="179" t="str">
        <f>IF(AND(Sheet8!G14&lt;&gt;"",Sheet8!G14&lt;&gt;0,Sheet8!G14&lt;&gt;"Free"),Sheet8!G14&amp;VLOOKUP(G1,Rooms,6,FALSE),"")</f>
        <v>13</v>
      </c>
      <c r="H14" s="49" t="str">
        <f>IF(AND(Sheet8!H14&lt;&gt;"",Sheet8!H14&lt;&gt;0,Sheet8!H14&lt;&gt;"Free"),Sheet8!H14&amp;VLOOKUP(H1,Rooms,6,FALSE),"")</f>
        <v/>
      </c>
      <c r="I14" s="300" t="str">
        <f>IF(AND(Sheet6!I14&lt;&gt;"",Sheet6!I14&lt;&gt;0,Sheet6!I14&lt;&gt;"Free"),Sheet6!I14,"")</f>
        <v/>
      </c>
      <c r="J14" s="176" t="str">
        <f>IF(AND(Sheet8!J14&lt;&gt;"",Sheet8!J14&lt;&gt;0,Sheet8!J14&lt;&gt;"Free"),Sheet8!J14&amp;VLOOKUP(J1,Rooms,6,FALSE),"")</f>
        <v>8a1</v>
      </c>
      <c r="K14" s="178" t="str">
        <f>IF(AND(Sheet8!K14&lt;&gt;"",Sheet8!K14&lt;&gt;0,Sheet8!K14&lt;&gt;"Free"),Sheet8!K14&amp;VLOOKUP(K1,Rooms,6,FALSE),"")</f>
        <v>12</v>
      </c>
      <c r="L14" s="177" t="str">
        <f>IF(AND(Sheet8!L14&lt;&gt;"",Sheet8!L14&lt;&gt;0,Sheet8!L14&lt;&gt;"Free"),Sheet8!L14&amp;VLOOKUP(L1,Rooms,6,FALSE),"")</f>
        <v>11b3</v>
      </c>
      <c r="M14" s="188" t="str">
        <f>IF(AND(Sheet8!M14&lt;&gt;"",Sheet8!M14&lt;&gt;0,Sheet8!M14&lt;&gt;"Free"),Sheet8!M14&amp;VLOOKUP(M1,Rooms,6,FALSE),"")</f>
        <v>7c2</v>
      </c>
      <c r="N14" s="177" t="str">
        <f>IF(AND(Sheet8!N14&lt;&gt;"",Sheet8!N14&lt;&gt;0,Sheet8!N14&lt;&gt;"Free"),Sheet8!N14&amp;VLOOKUP(N1,Rooms,6,FALSE),"")</f>
        <v>11b3</v>
      </c>
      <c r="O14" s="300" t="str">
        <f>IF(AND(Sheet6!O14&lt;&gt;"",Sheet6!O14&lt;&gt;0,Sheet6!O14&lt;&gt;"Free"),Sheet6!O14,"")</f>
        <v/>
      </c>
      <c r="P14" s="177" t="str">
        <f>IF(AND(Sheet8!P14&lt;&gt;"",Sheet8!P14&lt;&gt;0,Sheet8!P14&lt;&gt;"Free"),Sheet8!P14&amp;VLOOKUP(P1,Rooms,6,FALSE),"")</f>
        <v>11b3</v>
      </c>
      <c r="Q14" s="176" t="str">
        <f>IF(AND(Sheet8!Q14&lt;&gt;"",Sheet8!Q14&lt;&gt;0,Sheet8!Q14&lt;&gt;"Free"),Sheet8!Q14&amp;VLOOKUP(Q1,Rooms,6,FALSE),"")</f>
        <v>8a1</v>
      </c>
      <c r="R14" s="49" t="str">
        <f>IF(AND(Sheet8!R14&lt;&gt;"",Sheet8!R14&lt;&gt;0,Sheet8!R14&lt;&gt;"Free"),Sheet8!R14&amp;VLOOKUP(R1,Rooms,6,FALSE),"")</f>
        <v/>
      </c>
      <c r="S14" s="179" t="str">
        <f>IF(AND(Sheet8!S14&lt;&gt;"",Sheet8!S14&lt;&gt;0,Sheet8!S14&lt;&gt;"Free"),Sheet8!S14&amp;VLOOKUP(S1,Rooms,6,FALSE),"")</f>
        <v>13</v>
      </c>
      <c r="T14" s="49" t="str">
        <f>IF(AND(Sheet8!T14&lt;&gt;"",Sheet8!T14&lt;&gt;0,Sheet8!T14&lt;&gt;"Free"),Sheet8!T14&amp;VLOOKUP(T1,Rooms,6,FALSE),"")</f>
        <v/>
      </c>
      <c r="U14" s="300" t="str">
        <f>IF(AND(Sheet6!U14&lt;&gt;"",Sheet6!U14&lt;&gt;0,Sheet6!U14&lt;&gt;"Free"),Sheet6!U14,"")</f>
        <v/>
      </c>
      <c r="V14" s="176" t="str">
        <f>IF(AND(Sheet8!V14&lt;&gt;"",Sheet8!V14&lt;&gt;0,Sheet8!V14&lt;&gt;"Free"),Sheet8!V14&amp;VLOOKUP(V1,Rooms,6,FALSE),"")</f>
        <v>8a1</v>
      </c>
      <c r="W14" s="178" t="str">
        <f>IF(AND(Sheet8!W14&lt;&gt;"",Sheet8!W14&lt;&gt;0,Sheet8!W14&lt;&gt;"Free"),Sheet8!W14&amp;VLOOKUP(W1,Rooms,6,FALSE),"")</f>
        <v>12</v>
      </c>
      <c r="X14" s="177" t="str">
        <f>IF(AND(Sheet8!X14&lt;&gt;"",Sheet8!X14&lt;&gt;0,Sheet8!X14&lt;&gt;"Free"),Sheet8!X14&amp;VLOOKUP(X1,Rooms,6,FALSE),"")</f>
        <v>11b3</v>
      </c>
      <c r="Y14" s="188" t="str">
        <f>IF(AND(Sheet8!Y14&lt;&gt;"",Sheet8!Y14&lt;&gt;0,Sheet8!Y14&lt;&gt;"Free"),Sheet8!Y14&amp;VLOOKUP(Y1,Rooms,6,FALSE),"")</f>
        <v>7c2</v>
      </c>
      <c r="Z14" s="177" t="str">
        <f>IF(AND(Sheet8!Z14&lt;&gt;"",Sheet8!Z14&lt;&gt;0,Sheet8!Z14&lt;&gt;"Free"),Sheet8!Z14&amp;VLOOKUP(Z1,Rooms,6,FALSE),"")</f>
        <v>11b3</v>
      </c>
      <c r="AA14" s="300" t="str">
        <f>IF(AND(Sheet6!AA14&lt;&gt;"",Sheet6!AA14&lt;&gt;0,Sheet6!AA14&lt;&gt;"Free"),Sheet6!AA14,"")</f>
        <v/>
      </c>
      <c r="AB14" s="177" t="str">
        <f>IF(AND(Sheet8!AB14&lt;&gt;"",Sheet8!AB14&lt;&gt;0,Sheet8!AB14&lt;&gt;"Free"),Sheet8!AB14&amp;VLOOKUP(AB1,Rooms,6,FALSE),"")</f>
        <v>11b3</v>
      </c>
      <c r="AC14" s="176" t="str">
        <f>IF(AND(Sheet8!AC14&lt;&gt;"",Sheet8!AC14&lt;&gt;0,Sheet8!AC14&lt;&gt;"Free"),Sheet8!AC14&amp;VLOOKUP(AC1,Rooms,6,FALSE),"")</f>
        <v>8a1</v>
      </c>
      <c r="AD14" s="49" t="str">
        <f>IF(AND(Sheet8!AD14&lt;&gt;"",Sheet8!AD14&lt;&gt;0,Sheet8!AD14&lt;&gt;"Free"),Sheet8!AD14&amp;VLOOKUP(AD1,Rooms,6,FALSE),"")</f>
        <v/>
      </c>
      <c r="AE14" s="179" t="str">
        <f>IF(AND(Sheet8!AE14&lt;&gt;"",Sheet8!AE14&lt;&gt;0,Sheet8!AE14&lt;&gt;"Free"),Sheet8!AE14&amp;VLOOKUP(AE1,Rooms,6,FALSE),"")</f>
        <v>13</v>
      </c>
      <c r="AF14" s="49" t="str">
        <f>IF(AND(Sheet8!AF14&lt;&gt;"",Sheet8!AF14&lt;&gt;0,Sheet8!AF14&lt;&gt;"Free"),Sheet8!AF14&amp;VLOOKUP(AF1,Rooms,6,FALSE),"")</f>
        <v/>
      </c>
      <c r="AG14" s="300" t="str">
        <f>IF(AND(Sheet6!AG14&lt;&gt;"",Sheet6!AG14&lt;&gt;0,Sheet6!AG14&lt;&gt;"Free"),Sheet6!AG14,"")</f>
        <v/>
      </c>
      <c r="AH14" s="176" t="str">
        <f>IF(AND(Sheet8!AH14&lt;&gt;"",Sheet8!AH14&lt;&gt;0,Sheet8!AH14&lt;&gt;"Free"),Sheet8!AH14&amp;VLOOKUP(AH1,Rooms,6,FALSE),"")</f>
        <v>8a1</v>
      </c>
      <c r="AI14" s="178" t="str">
        <f>IF(AND(Sheet8!AI14&lt;&gt;"",Sheet8!AI14&lt;&gt;0,Sheet8!AI14&lt;&gt;"Free"),Sheet8!AI14&amp;VLOOKUP(AI1,Rooms,6,FALSE),"")</f>
        <v>12</v>
      </c>
      <c r="AJ14" s="177" t="str">
        <f>IF(AND(Sheet8!AJ14&lt;&gt;"",Sheet8!AJ14&lt;&gt;0,Sheet8!AJ14&lt;&gt;"Free"),Sheet8!AJ14&amp;VLOOKUP(AJ1,Rooms,6,FALSE),"")</f>
        <v>11b3</v>
      </c>
      <c r="AK14" s="188" t="str">
        <f>IF(AND(Sheet8!AK14&lt;&gt;"",Sheet8!AK14&lt;&gt;0,Sheet8!AK14&lt;&gt;"Free"),Sheet8!AK14&amp;VLOOKUP(AK1,Rooms,6,FALSE),"")</f>
        <v>7c2</v>
      </c>
      <c r="AL14" s="177" t="str">
        <f>IF(AND(Sheet8!AL14&lt;&gt;"",Sheet8!AL14&lt;&gt;0,Sheet8!AL14&lt;&gt;"Free"),Sheet8!AL14&amp;VLOOKUP(AL1,Rooms,6,FALSE),"")</f>
        <v>11b3</v>
      </c>
      <c r="AM14" s="300" t="str">
        <f>IF(AND(Sheet6!AM14&lt;&gt;"",Sheet6!AM14&lt;&gt;0,Sheet6!AM14&lt;&gt;"Free"),Sheet6!AM14,"")</f>
        <v/>
      </c>
      <c r="AN14" s="177" t="str">
        <f>IF(AND(Sheet8!AN14&lt;&gt;"",Sheet8!AN14&lt;&gt;0,Sheet8!AN14&lt;&gt;"Free"),Sheet8!AN14&amp;VLOOKUP(AN1,Rooms,6,FALSE),"")</f>
        <v>11b3</v>
      </c>
      <c r="AO14" s="176" t="str">
        <f>IF(AND(Sheet8!AO14&lt;&gt;"",Sheet8!AO14&lt;&gt;0,Sheet8!AO14&lt;&gt;"Free"),Sheet8!AO14&amp;VLOOKUP(AO1,Rooms,6,FALSE),"")</f>
        <v>8a1</v>
      </c>
      <c r="AP14" s="49" t="str">
        <f>IF(AND(Sheet8!AP14&lt;&gt;"",Sheet8!AP14&lt;&gt;0,Sheet8!AP14&lt;&gt;"Free"),Sheet8!AP14&amp;VLOOKUP(AP1,Rooms,6,FALSE),"")</f>
        <v/>
      </c>
      <c r="AQ14" s="179" t="str">
        <f>IF(AND(Sheet8!AQ14&lt;&gt;"",Sheet8!AQ14&lt;&gt;0,Sheet8!AQ14&lt;&gt;"Free"),Sheet8!AQ14&amp;VLOOKUP(AQ1,Rooms,6,FALSE),"")</f>
        <v>13</v>
      </c>
      <c r="AR14" s="49" t="str">
        <f>IF(AND(Sheet8!AR14&lt;&gt;"",Sheet8!AR14&lt;&gt;0,Sheet8!AR14&lt;&gt;"Free"),Sheet8!AR14&amp;VLOOKUP(AR1,Rooms,6,FALSE),"")</f>
        <v/>
      </c>
    </row>
    <row r="15" spans="1:44" ht="54.95" customHeight="1" x14ac:dyDescent="0.2">
      <c r="B15" s="302"/>
      <c r="C15" s="300" t="str">
        <f>IF(AND(Sheet6!C15&lt;&gt;"",Sheet6!C15&lt;&gt;0,Sheet6!C15&lt;&gt;"Free"),Sheet6!C15,"")</f>
        <v/>
      </c>
      <c r="D15" s="98" t="str">
        <f ca="1">IF(AND(Sheet8!D15&lt;&gt;"",Sheet8!D15&lt;&gt;0,Sheet8!D15&lt;&gt;"Free"),Sheet8!D15,"")</f>
        <v/>
      </c>
      <c r="E15" s="98" t="str">
        <f ca="1">IF(AND(Sheet8!E15&lt;&gt;"",Sheet8!E15&lt;&gt;0,Sheet8!E15&lt;&gt;"Free"),Sheet8!E15,"")</f>
        <v/>
      </c>
      <c r="F15" s="98" t="str">
        <f ca="1">IF(AND(Sheet8!F15&lt;&gt;"",Sheet8!F15&lt;&gt;0,Sheet8!F15&lt;&gt;"Free"),Sheet8!F15,"")</f>
        <v/>
      </c>
      <c r="G15" s="98" t="str">
        <f ca="1">IF(AND(Sheet8!G15&lt;&gt;"",Sheet8!G15&lt;&gt;0,Sheet8!G15&lt;&gt;"Free"),Sheet8!G15,"")</f>
        <v/>
      </c>
      <c r="H15" s="98" t="str">
        <f ca="1">IF(AND(Sheet8!H15&lt;&gt;"",Sheet8!H15&lt;&gt;0,Sheet8!H15&lt;&gt;"Free"),Sheet8!H15,"")</f>
        <v/>
      </c>
      <c r="I15" s="300" t="str">
        <f>IF(AND(Sheet6!I15&lt;&gt;"",Sheet6!I15&lt;&gt;0,Sheet6!I15&lt;&gt;"Free"),Sheet6!I15,"")</f>
        <v/>
      </c>
      <c r="J15" s="98" t="str">
        <f ca="1">IF(AND(Sheet8!J15&lt;&gt;"",Sheet8!J15&lt;&gt;0,Sheet8!J15&lt;&gt;"Free"),Sheet8!J15,"")</f>
        <v/>
      </c>
      <c r="K15" s="98" t="str">
        <f ca="1">IF(AND(Sheet8!K15&lt;&gt;"",Sheet8!K15&lt;&gt;0,Sheet8!K15&lt;&gt;"Free"),Sheet8!K15,"")</f>
        <v/>
      </c>
      <c r="L15" s="98" t="str">
        <f ca="1">IF(AND(Sheet8!L15&lt;&gt;"",Sheet8!L15&lt;&gt;0,Sheet8!L15&lt;&gt;"Free"),Sheet8!L15,"")</f>
        <v/>
      </c>
      <c r="M15" s="98" t="str">
        <f ca="1">IF(AND(Sheet8!M15&lt;&gt;"",Sheet8!M15&lt;&gt;0,Sheet8!M15&lt;&gt;"Free"),Sheet8!M15,"")</f>
        <v/>
      </c>
      <c r="N15" s="98" t="str">
        <f ca="1">IF(AND(Sheet8!N15&lt;&gt;"",Sheet8!N15&lt;&gt;0,Sheet8!N15&lt;&gt;"Free"),Sheet8!N15,"")</f>
        <v/>
      </c>
      <c r="O15" s="300" t="str">
        <f>IF(AND(Sheet6!O15&lt;&gt;"",Sheet6!O15&lt;&gt;0,Sheet6!O15&lt;&gt;"Free"),Sheet6!O15,"")</f>
        <v/>
      </c>
      <c r="P15" s="98" t="str">
        <f ca="1">IF(AND(Sheet8!P15&lt;&gt;"",Sheet8!P15&lt;&gt;0,Sheet8!P15&lt;&gt;"Free"),Sheet8!P15,"")</f>
        <v/>
      </c>
      <c r="Q15" s="98" t="str">
        <f ca="1">IF(AND(Sheet8!Q15&lt;&gt;"",Sheet8!Q15&lt;&gt;0,Sheet8!Q15&lt;&gt;"Free"),Sheet8!Q15,"")</f>
        <v/>
      </c>
      <c r="R15" s="98" t="str">
        <f ca="1">IF(AND(Sheet8!R15&lt;&gt;"",Sheet8!R15&lt;&gt;0,Sheet8!R15&lt;&gt;"Free"),Sheet8!R15,"")</f>
        <v/>
      </c>
      <c r="S15" s="98" t="str">
        <f ca="1">IF(AND(Sheet8!S15&lt;&gt;"",Sheet8!S15&lt;&gt;0,Sheet8!S15&lt;&gt;"Free"),Sheet8!S15,"")</f>
        <v/>
      </c>
      <c r="T15" s="98" t="str">
        <f ca="1">IF(AND(Sheet8!T15&lt;&gt;"",Sheet8!T15&lt;&gt;0,Sheet8!T15&lt;&gt;"Free"),Sheet8!T15,"")</f>
        <v/>
      </c>
      <c r="U15" s="300" t="str">
        <f>IF(AND(Sheet6!U15&lt;&gt;"",Sheet6!U15&lt;&gt;0,Sheet6!U15&lt;&gt;"Free"),Sheet6!U15,"")</f>
        <v/>
      </c>
      <c r="V15" s="98" t="str">
        <f ca="1">IF(AND(Sheet8!V15&lt;&gt;"",Sheet8!V15&lt;&gt;0,Sheet8!V15&lt;&gt;"Free"),Sheet8!V15,"")</f>
        <v/>
      </c>
      <c r="W15" s="98" t="str">
        <f ca="1">IF(AND(Sheet8!W15&lt;&gt;"",Sheet8!W15&lt;&gt;0,Sheet8!W15&lt;&gt;"Free"),Sheet8!W15,"")</f>
        <v/>
      </c>
      <c r="X15" s="98" t="str">
        <f ca="1">IF(AND(Sheet8!X15&lt;&gt;"",Sheet8!X15&lt;&gt;0,Sheet8!X15&lt;&gt;"Free"),Sheet8!X15,"")</f>
        <v/>
      </c>
      <c r="Y15" s="98" t="str">
        <f ca="1">IF(AND(Sheet8!Y15&lt;&gt;"",Sheet8!Y15&lt;&gt;0,Sheet8!Y15&lt;&gt;"Free"),Sheet8!Y15,"")</f>
        <v/>
      </c>
      <c r="Z15" s="98" t="str">
        <f ca="1">IF(AND(Sheet8!Z15&lt;&gt;"",Sheet8!Z15&lt;&gt;0,Sheet8!Z15&lt;&gt;"Free"),Sheet8!Z15,"")</f>
        <v/>
      </c>
      <c r="AA15" s="300" t="str">
        <f>IF(AND(Sheet6!AA15&lt;&gt;"",Sheet6!AA15&lt;&gt;0,Sheet6!AA15&lt;&gt;"Free"),Sheet6!AA15,"")</f>
        <v/>
      </c>
      <c r="AB15" s="98" t="str">
        <f ca="1">IF(AND(Sheet8!AB15&lt;&gt;"",Sheet8!AB15&lt;&gt;0,Sheet8!AB15&lt;&gt;"Free"),Sheet8!AB15,"")</f>
        <v/>
      </c>
      <c r="AC15" s="98" t="str">
        <f ca="1">IF(AND(Sheet8!AC15&lt;&gt;"",Sheet8!AC15&lt;&gt;0,Sheet8!AC15&lt;&gt;"Free"),Sheet8!AC15,"")</f>
        <v/>
      </c>
      <c r="AD15" s="98" t="str">
        <f ca="1">IF(AND(Sheet8!AD15&lt;&gt;"",Sheet8!AD15&lt;&gt;0,Sheet8!AD15&lt;&gt;"Free"),Sheet8!AD15,"")</f>
        <v/>
      </c>
      <c r="AE15" s="98" t="str">
        <f ca="1">IF(AND(Sheet8!AE15&lt;&gt;"",Sheet8!AE15&lt;&gt;0,Sheet8!AE15&lt;&gt;"Free"),Sheet8!AE15,"")</f>
        <v/>
      </c>
      <c r="AF15" s="98" t="str">
        <f ca="1">IF(AND(Sheet8!AF15&lt;&gt;"",Sheet8!AF15&lt;&gt;0,Sheet8!AF15&lt;&gt;"Free"),Sheet8!AF15,"")</f>
        <v/>
      </c>
      <c r="AG15" s="300" t="str">
        <f>IF(AND(Sheet6!AG15&lt;&gt;"",Sheet6!AG15&lt;&gt;0,Sheet6!AG15&lt;&gt;"Free"),Sheet6!AG15,"")</f>
        <v/>
      </c>
      <c r="AH15" s="98" t="str">
        <f ca="1">IF(AND(Sheet8!AH15&lt;&gt;"",Sheet8!AH15&lt;&gt;0,Sheet8!AH15&lt;&gt;"Free"),Sheet8!AH15,"")</f>
        <v/>
      </c>
      <c r="AI15" s="98" t="str">
        <f ca="1">IF(AND(Sheet8!AI15&lt;&gt;"",Sheet8!AI15&lt;&gt;0,Sheet8!AI15&lt;&gt;"Free"),Sheet8!AI15,"")</f>
        <v/>
      </c>
      <c r="AJ15" s="98" t="str">
        <f ca="1">IF(AND(Sheet8!AJ15&lt;&gt;"",Sheet8!AJ15&lt;&gt;0,Sheet8!AJ15&lt;&gt;"Free"),Sheet8!AJ15,"")</f>
        <v/>
      </c>
      <c r="AK15" s="98" t="str">
        <f ca="1">IF(AND(Sheet8!AK15&lt;&gt;"",Sheet8!AK15&lt;&gt;0,Sheet8!AK15&lt;&gt;"Free"),Sheet8!AK15,"")</f>
        <v/>
      </c>
      <c r="AL15" s="98" t="str">
        <f ca="1">IF(AND(Sheet8!AL15&lt;&gt;"",Sheet8!AL15&lt;&gt;0,Sheet8!AL15&lt;&gt;"Free"),Sheet8!AL15,"")</f>
        <v/>
      </c>
      <c r="AM15" s="300" t="str">
        <f>IF(AND(Sheet6!AM15&lt;&gt;"",Sheet6!AM15&lt;&gt;0,Sheet6!AM15&lt;&gt;"Free"),Sheet6!AM15,"")</f>
        <v/>
      </c>
      <c r="AN15" s="98" t="str">
        <f ca="1">IF(AND(Sheet8!AN15&lt;&gt;"",Sheet8!AN15&lt;&gt;0,Sheet8!AN15&lt;&gt;"Free"),Sheet8!AN15,"")</f>
        <v/>
      </c>
      <c r="AO15" s="98" t="str">
        <f ca="1">IF(AND(Sheet8!AO15&lt;&gt;"",Sheet8!AO15&lt;&gt;0,Sheet8!AO15&lt;&gt;"Free"),Sheet8!AO15,"")</f>
        <v/>
      </c>
      <c r="AP15" s="98" t="str">
        <f ca="1">IF(AND(Sheet8!AP15&lt;&gt;"",Sheet8!AP15&lt;&gt;0,Sheet8!AP15&lt;&gt;"Free"),Sheet8!AP15,"")</f>
        <v/>
      </c>
      <c r="AQ15" s="98" t="str">
        <f ca="1">IF(AND(Sheet8!AQ15&lt;&gt;"",Sheet8!AQ15&lt;&gt;0,Sheet8!AQ15&lt;&gt;"Free"),Sheet8!AQ15,"")</f>
        <v/>
      </c>
      <c r="AR15" s="98" t="str">
        <f ca="1">IF(AND(Sheet8!AR15&lt;&gt;"",Sheet8!AR15&lt;&gt;0,Sheet8!AR15&lt;&gt;"Free"),Sheet8!AR15,"")</f>
        <v/>
      </c>
    </row>
    <row r="16" spans="1:44" s="100" customFormat="1" ht="24.95" customHeight="1" x14ac:dyDescent="0.2">
      <c r="B16" s="302"/>
      <c r="C16" s="300" t="e">
        <f>IF(AND(Sheet6!#REF!&lt;&gt;"",Sheet6!#REF!&lt;&gt;0,Sheet6!#REF!&lt;&gt;"Free"),Sheet6!#REF!,"")</f>
        <v>#REF!</v>
      </c>
      <c r="D16" s="99" t="str">
        <f ca="1">IF(AND(Sheet8!D16&lt;&gt;"",Sheet8!D16&lt;&gt;0,Sheet8!D16&lt;&gt;"Free"),Sheet8!D16,"")</f>
        <v/>
      </c>
      <c r="E16" s="99" t="str">
        <f ca="1">IF(AND(Sheet8!E16&lt;&gt;"",Sheet8!E16&lt;&gt;0,Sheet8!E16&lt;&gt;"Free"),Sheet8!E16,"")</f>
        <v/>
      </c>
      <c r="F16" s="99" t="str">
        <f ca="1">IF(AND(Sheet8!F16&lt;&gt;"",Sheet8!F16&lt;&gt;0,Sheet8!F16&lt;&gt;"Free"),Sheet8!F16,"")</f>
        <v/>
      </c>
      <c r="G16" s="99" t="str">
        <f ca="1">IF(AND(Sheet8!G16&lt;&gt;"",Sheet8!G16&lt;&gt;0,Sheet8!G16&lt;&gt;"Free"),Sheet8!G16,"")</f>
        <v/>
      </c>
      <c r="H16" s="99" t="str">
        <f ca="1">IF(AND(Sheet8!H16&lt;&gt;"",Sheet8!H16&lt;&gt;0,Sheet8!H16&lt;&gt;"Free"),Sheet8!H16,"")</f>
        <v/>
      </c>
      <c r="I16" s="300" t="e">
        <f>IF(AND(Sheet6!#REF!&lt;&gt;"",Sheet6!#REF!&lt;&gt;0,Sheet6!#REF!&lt;&gt;"Free"),Sheet6!#REF!,"")</f>
        <v>#REF!</v>
      </c>
      <c r="J16" s="99" t="str">
        <f ca="1">IF(AND(Sheet8!J16&lt;&gt;"",Sheet8!J16&lt;&gt;0,Sheet8!J16&lt;&gt;"Free"),Sheet8!J16,"")</f>
        <v/>
      </c>
      <c r="K16" s="99" t="str">
        <f ca="1">IF(AND(Sheet8!K16&lt;&gt;"",Sheet8!K16&lt;&gt;0,Sheet8!K16&lt;&gt;"Free"),Sheet8!K16,"")</f>
        <v/>
      </c>
      <c r="L16" s="99" t="str">
        <f ca="1">IF(AND(Sheet8!L16&lt;&gt;"",Sheet8!L16&lt;&gt;0,Sheet8!L16&lt;&gt;"Free"),Sheet8!L16,"")</f>
        <v/>
      </c>
      <c r="M16" s="99" t="str">
        <f ca="1">IF(AND(Sheet8!M16&lt;&gt;"",Sheet8!M16&lt;&gt;0,Sheet8!M16&lt;&gt;"Free"),Sheet8!M16,"")</f>
        <v/>
      </c>
      <c r="N16" s="99" t="str">
        <f ca="1">IF(AND(Sheet8!N16&lt;&gt;"",Sheet8!N16&lt;&gt;0,Sheet8!N16&lt;&gt;"Free"),Sheet8!N16,"")</f>
        <v/>
      </c>
      <c r="O16" s="300" t="e">
        <f>IF(AND(Sheet6!#REF!&lt;&gt;"",Sheet6!#REF!&lt;&gt;0,Sheet6!#REF!&lt;&gt;"Free"),Sheet6!#REF!,"")</f>
        <v>#REF!</v>
      </c>
      <c r="P16" s="99" t="str">
        <f ca="1">IF(AND(Sheet8!P16&lt;&gt;"",Sheet8!P16&lt;&gt;0,Sheet8!P16&lt;&gt;"Free"),Sheet8!P16,"")</f>
        <v/>
      </c>
      <c r="Q16" s="99" t="str">
        <f ca="1">IF(AND(Sheet8!Q16&lt;&gt;"",Sheet8!Q16&lt;&gt;0,Sheet8!Q16&lt;&gt;"Free"),Sheet8!Q16,"")</f>
        <v/>
      </c>
      <c r="R16" s="99" t="str">
        <f ca="1">IF(AND(Sheet8!R16&lt;&gt;"",Sheet8!R16&lt;&gt;0,Sheet8!R16&lt;&gt;"Free"),Sheet8!R16,"")</f>
        <v/>
      </c>
      <c r="S16" s="99" t="str">
        <f ca="1">IF(AND(Sheet8!S16&lt;&gt;"",Sheet8!S16&lt;&gt;0,Sheet8!S16&lt;&gt;"Free"),Sheet8!S16,"")</f>
        <v/>
      </c>
      <c r="T16" s="99" t="str">
        <f ca="1">IF(AND(Sheet8!T16&lt;&gt;"",Sheet8!T16&lt;&gt;0,Sheet8!T16&lt;&gt;"Free"),Sheet8!T16,"")</f>
        <v/>
      </c>
      <c r="U16" s="300" t="e">
        <f>IF(AND(Sheet6!#REF!&lt;&gt;"",Sheet6!#REF!&lt;&gt;0,Sheet6!#REF!&lt;&gt;"Free"),Sheet6!#REF!,"")</f>
        <v>#REF!</v>
      </c>
      <c r="V16" s="99" t="str">
        <f ca="1">IF(AND(Sheet8!V16&lt;&gt;"",Sheet8!V16&lt;&gt;0,Sheet8!V16&lt;&gt;"Free"),Sheet8!V16,"")</f>
        <v/>
      </c>
      <c r="W16" s="99" t="str">
        <f ca="1">IF(AND(Sheet8!W16&lt;&gt;"",Sheet8!W16&lt;&gt;0,Sheet8!W16&lt;&gt;"Free"),Sheet8!W16,"")</f>
        <v/>
      </c>
      <c r="X16" s="99" t="str">
        <f ca="1">IF(AND(Sheet8!X16&lt;&gt;"",Sheet8!X16&lt;&gt;0,Sheet8!X16&lt;&gt;"Free"),Sheet8!X16,"")</f>
        <v/>
      </c>
      <c r="Y16" s="99" t="str">
        <f ca="1">IF(AND(Sheet8!Y16&lt;&gt;"",Sheet8!Y16&lt;&gt;0,Sheet8!Y16&lt;&gt;"Free"),Sheet8!Y16,"")</f>
        <v/>
      </c>
      <c r="Z16" s="99" t="str">
        <f ca="1">IF(AND(Sheet8!Z16&lt;&gt;"",Sheet8!Z16&lt;&gt;0,Sheet8!Z16&lt;&gt;"Free"),Sheet8!Z16,"")</f>
        <v/>
      </c>
      <c r="AA16" s="300" t="e">
        <f>IF(AND(Sheet6!#REF!&lt;&gt;"",Sheet6!#REF!&lt;&gt;0,Sheet6!#REF!&lt;&gt;"Free"),Sheet6!#REF!,"")</f>
        <v>#REF!</v>
      </c>
      <c r="AB16" s="99" t="str">
        <f ca="1">IF(AND(Sheet8!AB16&lt;&gt;"",Sheet8!AB16&lt;&gt;0,Sheet8!AB16&lt;&gt;"Free"),Sheet8!AB16,"")</f>
        <v/>
      </c>
      <c r="AC16" s="99" t="str">
        <f ca="1">IF(AND(Sheet8!AC16&lt;&gt;"",Sheet8!AC16&lt;&gt;0,Sheet8!AC16&lt;&gt;"Free"),Sheet8!AC16,"")</f>
        <v/>
      </c>
      <c r="AD16" s="99" t="str">
        <f ca="1">IF(AND(Sheet8!AD16&lt;&gt;"",Sheet8!AD16&lt;&gt;0,Sheet8!AD16&lt;&gt;"Free"),Sheet8!AD16,"")</f>
        <v/>
      </c>
      <c r="AE16" s="99" t="str">
        <f ca="1">IF(AND(Sheet8!AE16&lt;&gt;"",Sheet8!AE16&lt;&gt;0,Sheet8!AE16&lt;&gt;"Free"),Sheet8!AE16,"")</f>
        <v/>
      </c>
      <c r="AF16" s="99" t="str">
        <f ca="1">IF(AND(Sheet8!AF16&lt;&gt;"",Sheet8!AF16&lt;&gt;0,Sheet8!AF16&lt;&gt;"Free"),Sheet8!AF16,"")</f>
        <v/>
      </c>
      <c r="AG16" s="300" t="e">
        <f>IF(AND(Sheet6!#REF!&lt;&gt;"",Sheet6!#REF!&lt;&gt;0,Sheet6!#REF!&lt;&gt;"Free"),Sheet6!#REF!,"")</f>
        <v>#REF!</v>
      </c>
      <c r="AH16" s="99" t="str">
        <f ca="1">IF(AND(Sheet8!AH16&lt;&gt;"",Sheet8!AH16&lt;&gt;0,Sheet8!AH16&lt;&gt;"Free"),Sheet8!AH16,"")</f>
        <v/>
      </c>
      <c r="AI16" s="99" t="str">
        <f ca="1">IF(AND(Sheet8!AI16&lt;&gt;"",Sheet8!AI16&lt;&gt;0,Sheet8!AI16&lt;&gt;"Free"),Sheet8!AI16,"")</f>
        <v/>
      </c>
      <c r="AJ16" s="99" t="str">
        <f ca="1">IF(AND(Sheet8!AJ16&lt;&gt;"",Sheet8!AJ16&lt;&gt;0,Sheet8!AJ16&lt;&gt;"Free"),Sheet8!AJ16,"")</f>
        <v/>
      </c>
      <c r="AK16" s="99" t="str">
        <f ca="1">IF(AND(Sheet8!AK16&lt;&gt;"",Sheet8!AK16&lt;&gt;0,Sheet8!AK16&lt;&gt;"Free"),Sheet8!AK16,"")</f>
        <v/>
      </c>
      <c r="AL16" s="99" t="str">
        <f ca="1">IF(AND(Sheet8!AL16&lt;&gt;"",Sheet8!AL16&lt;&gt;0,Sheet8!AL16&lt;&gt;"Free"),Sheet8!AL16,"")</f>
        <v/>
      </c>
      <c r="AM16" s="300" t="e">
        <f>IF(AND(Sheet6!#REF!&lt;&gt;"",Sheet6!#REF!&lt;&gt;0,Sheet6!#REF!&lt;&gt;"Free"),Sheet6!#REF!,"")</f>
        <v>#REF!</v>
      </c>
      <c r="AN16" s="99" t="str">
        <f ca="1">IF(AND(Sheet8!AN16&lt;&gt;"",Sheet8!AN16&lt;&gt;0,Sheet8!AN16&lt;&gt;"Free"),Sheet8!AN16,"")</f>
        <v/>
      </c>
      <c r="AO16" s="99" t="str">
        <f ca="1">IF(AND(Sheet8!AO16&lt;&gt;"",Sheet8!AO16&lt;&gt;0,Sheet8!AO16&lt;&gt;"Free"),Sheet8!AO16,"")</f>
        <v/>
      </c>
      <c r="AP16" s="99" t="str">
        <f ca="1">IF(AND(Sheet8!AP16&lt;&gt;"",Sheet8!AP16&lt;&gt;0,Sheet8!AP16&lt;&gt;"Free"),Sheet8!AP16,"")</f>
        <v/>
      </c>
      <c r="AQ16" s="99" t="str">
        <f ca="1">IF(AND(Sheet8!AQ16&lt;&gt;"",Sheet8!AQ16&lt;&gt;0,Sheet8!AQ16&lt;&gt;"Free"),Sheet8!AQ16,"")</f>
        <v/>
      </c>
      <c r="AR16" s="99" t="str">
        <f ca="1">IF(AND(Sheet8!AR16&lt;&gt;"",Sheet8!AR16&lt;&gt;0,Sheet8!AR16&lt;&gt;"Free"),Sheet8!AR16,"")</f>
        <v/>
      </c>
    </row>
    <row r="17" spans="2:44" s="48" customFormat="1" ht="15" customHeight="1" x14ac:dyDescent="0.25">
      <c r="B17" s="302"/>
      <c r="C17" s="300" t="str">
        <f>IF(AND(Sheet6!C16&lt;&gt;"",Sheet6!C16&lt;&gt;0,Sheet6!C16&lt;&gt;"Free"),Sheet6!C16,"")</f>
        <v/>
      </c>
      <c r="D17" s="49" t="str">
        <f>IF(AND(Sheet8!D17&lt;&gt;"",Sheet8!D17&lt;&gt;0,Sheet8!D17&lt;&gt;"Free"),Sheet8!D17&amp;VLOOKUP(D1,Rooms,7,FALSE),"")</f>
        <v/>
      </c>
      <c r="E17" s="49" t="str">
        <f>IF(AND(Sheet8!E17&lt;&gt;"",Sheet8!E17&lt;&gt;0,Sheet8!E17&lt;&gt;"Free"),Sheet8!E17&amp;VLOOKUP(E1,Rooms,7,FALSE),"")</f>
        <v/>
      </c>
      <c r="F17" s="49" t="str">
        <f>IF(AND(Sheet8!F17&lt;&gt;"",Sheet8!F17&lt;&gt;0,Sheet8!F17&lt;&gt;"Free"),Sheet8!F17&amp;VLOOKUP(F1,Rooms,7,FALSE),"")</f>
        <v/>
      </c>
      <c r="G17" s="49" t="str">
        <f>IF(AND(Sheet8!G17&lt;&gt;"",Sheet8!G17&lt;&gt;0,Sheet8!G17&lt;&gt;"Free"),Sheet8!G17&amp;VLOOKUP(G1,Rooms,7,FALSE),"")</f>
        <v/>
      </c>
      <c r="H17" s="49" t="str">
        <f>IF(AND(Sheet8!H17&lt;&gt;"",Sheet8!H17&lt;&gt;0,Sheet8!H17&lt;&gt;"Free"),Sheet8!H17&amp;VLOOKUP(H1,Rooms,7,FALSE),"")</f>
        <v/>
      </c>
      <c r="I17" s="300" t="str">
        <f>IF(AND(Sheet6!I16&lt;&gt;"",Sheet6!I16&lt;&gt;0,Sheet6!I16&lt;&gt;"Free"),Sheet6!I16,"")</f>
        <v/>
      </c>
      <c r="J17" s="49" t="str">
        <f>IF(AND(Sheet8!J17&lt;&gt;"",Sheet8!J17&lt;&gt;0,Sheet8!J17&lt;&gt;"Free"),Sheet8!J17&amp;VLOOKUP(J1,Rooms,7,FALSE),"")</f>
        <v/>
      </c>
      <c r="K17" s="49" t="str">
        <f>IF(AND(Sheet8!K17&lt;&gt;"",Sheet8!K17&lt;&gt;0,Sheet8!K17&lt;&gt;"Free"),Sheet8!K17&amp;VLOOKUP(K1,Rooms,7,FALSE),"")</f>
        <v/>
      </c>
      <c r="L17" s="49" t="str">
        <f>IF(AND(Sheet8!L17&lt;&gt;"",Sheet8!L17&lt;&gt;0,Sheet8!L17&lt;&gt;"Free"),Sheet8!L17&amp;VLOOKUP(L1,Rooms,7,FALSE),"")</f>
        <v/>
      </c>
      <c r="M17" s="49" t="str">
        <f>IF(AND(Sheet8!M17&lt;&gt;"",Sheet8!M17&lt;&gt;0,Sheet8!M17&lt;&gt;"Free"),Sheet8!M17&amp;VLOOKUP(M1,Rooms,7,FALSE),"")</f>
        <v/>
      </c>
      <c r="N17" s="49" t="str">
        <f>IF(AND(Sheet8!N17&lt;&gt;"",Sheet8!N17&lt;&gt;0,Sheet8!N17&lt;&gt;"Free"),Sheet8!N17&amp;VLOOKUP(N1,Rooms,7,FALSE),"")</f>
        <v/>
      </c>
      <c r="O17" s="300" t="str">
        <f>IF(AND(Sheet6!O16&lt;&gt;"",Sheet6!O16&lt;&gt;0,Sheet6!O16&lt;&gt;"Free"),Sheet6!O16,"")</f>
        <v/>
      </c>
      <c r="P17" s="49" t="str">
        <f>IF(AND(Sheet8!P17&lt;&gt;"",Sheet8!P17&lt;&gt;0,Sheet8!P17&lt;&gt;"Free"),Sheet8!P17&amp;VLOOKUP(P1,Rooms,7,FALSE),"")</f>
        <v/>
      </c>
      <c r="Q17" s="49" t="str">
        <f>IF(AND(Sheet8!Q17&lt;&gt;"",Sheet8!Q17&lt;&gt;0,Sheet8!Q17&lt;&gt;"Free"),Sheet8!Q17&amp;VLOOKUP(Q1,Rooms,7,FALSE),"")</f>
        <v/>
      </c>
      <c r="R17" s="49" t="str">
        <f>IF(AND(Sheet8!R17&lt;&gt;"",Sheet8!R17&lt;&gt;0,Sheet8!R17&lt;&gt;"Free"),Sheet8!R17&amp;VLOOKUP(R1,Rooms,7,FALSE),"")</f>
        <v/>
      </c>
      <c r="S17" s="49" t="str">
        <f>IF(AND(Sheet8!S17&lt;&gt;"",Sheet8!S17&lt;&gt;0,Sheet8!S17&lt;&gt;"Free"),Sheet8!S17&amp;VLOOKUP(S1,Rooms,7,FALSE),"")</f>
        <v/>
      </c>
      <c r="T17" s="49" t="str">
        <f>IF(AND(Sheet8!T17&lt;&gt;"",Sheet8!T17&lt;&gt;0,Sheet8!T17&lt;&gt;"Free"),Sheet8!T17&amp;VLOOKUP(T1,Rooms,7,FALSE),"")</f>
        <v/>
      </c>
      <c r="U17" s="300" t="str">
        <f>IF(AND(Sheet6!U16&lt;&gt;"",Sheet6!U16&lt;&gt;0,Sheet6!U16&lt;&gt;"Free"),Sheet6!U16,"")</f>
        <v/>
      </c>
      <c r="V17" s="49" t="str">
        <f>IF(AND(Sheet8!V17&lt;&gt;"",Sheet8!V17&lt;&gt;0,Sheet8!V17&lt;&gt;"Free"),Sheet8!V17&amp;VLOOKUP(V1,Rooms,7,FALSE),"")</f>
        <v/>
      </c>
      <c r="W17" s="49" t="str">
        <f>IF(AND(Sheet8!W17&lt;&gt;"",Sheet8!W17&lt;&gt;0,Sheet8!W17&lt;&gt;"Free"),Sheet8!W17&amp;VLOOKUP(W1,Rooms,7,FALSE),"")</f>
        <v/>
      </c>
      <c r="X17" s="49" t="str">
        <f>IF(AND(Sheet8!X17&lt;&gt;"",Sheet8!X17&lt;&gt;0,Sheet8!X17&lt;&gt;"Free"),Sheet8!X17&amp;VLOOKUP(X1,Rooms,7,FALSE),"")</f>
        <v/>
      </c>
      <c r="Y17" s="49" t="str">
        <f>IF(AND(Sheet8!Y17&lt;&gt;"",Sheet8!Y17&lt;&gt;0,Sheet8!Y17&lt;&gt;"Free"),Sheet8!Y17&amp;VLOOKUP(Y1,Rooms,7,FALSE),"")</f>
        <v/>
      </c>
      <c r="Z17" s="49" t="str">
        <f>IF(AND(Sheet8!Z17&lt;&gt;"",Sheet8!Z17&lt;&gt;0,Sheet8!Z17&lt;&gt;"Free"),Sheet8!Z17&amp;VLOOKUP(Z1,Rooms,7,FALSE),"")</f>
        <v/>
      </c>
      <c r="AA17" s="300" t="str">
        <f>IF(AND(Sheet6!AA16&lt;&gt;"",Sheet6!AA16&lt;&gt;0,Sheet6!AA16&lt;&gt;"Free"),Sheet6!AA16,"")</f>
        <v/>
      </c>
      <c r="AB17" s="49" t="str">
        <f>IF(AND(Sheet8!AB17&lt;&gt;"",Sheet8!AB17&lt;&gt;0,Sheet8!AB17&lt;&gt;"Free"),Sheet8!AB17&amp;VLOOKUP(AB1,Rooms,7,FALSE),"")</f>
        <v/>
      </c>
      <c r="AC17" s="49" t="str">
        <f>IF(AND(Sheet8!AC17&lt;&gt;"",Sheet8!AC17&lt;&gt;0,Sheet8!AC17&lt;&gt;"Free"),Sheet8!AC17&amp;VLOOKUP(AC1,Rooms,7,FALSE),"")</f>
        <v/>
      </c>
      <c r="AD17" s="49" t="str">
        <f>IF(AND(Sheet8!AD17&lt;&gt;"",Sheet8!AD17&lt;&gt;0,Sheet8!AD17&lt;&gt;"Free"),Sheet8!AD17&amp;VLOOKUP(AD1,Rooms,7,FALSE),"")</f>
        <v/>
      </c>
      <c r="AE17" s="49" t="str">
        <f>IF(AND(Sheet8!AE17&lt;&gt;"",Sheet8!AE17&lt;&gt;0,Sheet8!AE17&lt;&gt;"Free"),Sheet8!AE17&amp;VLOOKUP(AE1,Rooms,7,FALSE),"")</f>
        <v/>
      </c>
      <c r="AF17" s="49" t="str">
        <f>IF(AND(Sheet8!AF17&lt;&gt;"",Sheet8!AF17&lt;&gt;0,Sheet8!AF17&lt;&gt;"Free"),Sheet8!AF17&amp;VLOOKUP(AF1,Rooms,7,FALSE),"")</f>
        <v/>
      </c>
      <c r="AG17" s="300" t="str">
        <f>IF(AND(Sheet6!AG16&lt;&gt;"",Sheet6!AG16&lt;&gt;0,Sheet6!AG16&lt;&gt;"Free"),Sheet6!AG16,"")</f>
        <v/>
      </c>
      <c r="AH17" s="49" t="str">
        <f>IF(AND(Sheet8!AH17&lt;&gt;"",Sheet8!AH17&lt;&gt;0,Sheet8!AH17&lt;&gt;"Free"),Sheet8!AH17&amp;VLOOKUP(AH1,Rooms,7,FALSE),"")</f>
        <v/>
      </c>
      <c r="AI17" s="49" t="str">
        <f>IF(AND(Sheet8!AI17&lt;&gt;"",Sheet8!AI17&lt;&gt;0,Sheet8!AI17&lt;&gt;"Free"),Sheet8!AI17&amp;VLOOKUP(AI1,Rooms,7,FALSE),"")</f>
        <v/>
      </c>
      <c r="AJ17" s="49" t="str">
        <f>IF(AND(Sheet8!AJ17&lt;&gt;"",Sheet8!AJ17&lt;&gt;0,Sheet8!AJ17&lt;&gt;"Free"),Sheet8!AJ17&amp;VLOOKUP(AJ1,Rooms,7,FALSE),"")</f>
        <v/>
      </c>
      <c r="AK17" s="49" t="str">
        <f>IF(AND(Sheet8!AK17&lt;&gt;"",Sheet8!AK17&lt;&gt;0,Sheet8!AK17&lt;&gt;"Free"),Sheet8!AK17&amp;VLOOKUP(AK1,Rooms,7,FALSE),"")</f>
        <v/>
      </c>
      <c r="AL17" s="49" t="str">
        <f>IF(AND(Sheet8!AL17&lt;&gt;"",Sheet8!AL17&lt;&gt;0,Sheet8!AL17&lt;&gt;"Free"),Sheet8!AL17&amp;VLOOKUP(AL1,Rooms,7,FALSE),"")</f>
        <v/>
      </c>
      <c r="AM17" s="300" t="str">
        <f>IF(AND(Sheet6!AM16&lt;&gt;"",Sheet6!AM16&lt;&gt;0,Sheet6!AM16&lt;&gt;"Free"),Sheet6!AM16,"")</f>
        <v/>
      </c>
      <c r="AN17" s="49" t="str">
        <f>IF(AND(Sheet8!AN17&lt;&gt;"",Sheet8!AN17&lt;&gt;0,Sheet8!AN17&lt;&gt;"Free"),Sheet8!AN17&amp;VLOOKUP(AN1,Rooms,7,FALSE),"")</f>
        <v/>
      </c>
      <c r="AO17" s="49" t="str">
        <f>IF(AND(Sheet8!AO17&lt;&gt;"",Sheet8!AO17&lt;&gt;0,Sheet8!AO17&lt;&gt;"Free"),Sheet8!AO17&amp;VLOOKUP(AO1,Rooms,7,FALSE),"")</f>
        <v/>
      </c>
      <c r="AP17" s="49" t="str">
        <f>IF(AND(Sheet8!AP17&lt;&gt;"",Sheet8!AP17&lt;&gt;0,Sheet8!AP17&lt;&gt;"Free"),Sheet8!AP17&amp;VLOOKUP(AP1,Rooms,7,FALSE),"")</f>
        <v/>
      </c>
      <c r="AQ17" s="49" t="str">
        <f>IF(AND(Sheet8!AQ17&lt;&gt;"",Sheet8!AQ17&lt;&gt;0,Sheet8!AQ17&lt;&gt;"Free"),Sheet8!AQ17&amp;VLOOKUP(AQ1,Rooms,7,FALSE),"")</f>
        <v/>
      </c>
      <c r="AR17" s="49" t="str">
        <f>IF(AND(Sheet8!AR17&lt;&gt;"",Sheet8!AR17&lt;&gt;0,Sheet8!AR17&lt;&gt;"Free"),Sheet8!AR17&amp;VLOOKUP(AR1,Rooms,7,FALSE),"")</f>
        <v/>
      </c>
    </row>
    <row r="18" spans="2:44" ht="54.95" customHeight="1" x14ac:dyDescent="0.2">
      <c r="B18" s="302"/>
      <c r="C18" s="300" t="str">
        <f>IF(AND(Sheet6!C17&lt;&gt;"",Sheet6!C17&lt;&gt;0,Sheet6!C17&lt;&gt;"Free"),Sheet6!C17,"")</f>
        <v/>
      </c>
      <c r="D18" s="98" t="str">
        <f ca="1">IF(AND(Sheet8!D18&lt;&gt;"",Sheet8!D18&lt;&gt;0,Sheet8!D18&lt;&gt;"Free"),Sheet8!D18,"")</f>
        <v/>
      </c>
      <c r="E18" s="98" t="str">
        <f ca="1">IF(AND(Sheet8!E18&lt;&gt;"",Sheet8!E18&lt;&gt;0,Sheet8!E18&lt;&gt;"Free"),Sheet8!E18,"")</f>
        <v/>
      </c>
      <c r="F18" s="98" t="str">
        <f ca="1">IF(AND(Sheet8!F18&lt;&gt;"",Sheet8!F18&lt;&gt;0,Sheet8!F18&lt;&gt;"Free"),Sheet8!F18,"")</f>
        <v/>
      </c>
      <c r="G18" s="98" t="str">
        <f ca="1">IF(AND(Sheet8!G18&lt;&gt;"",Sheet8!G18&lt;&gt;0,Sheet8!G18&lt;&gt;"Free"),Sheet8!G18,"")</f>
        <v/>
      </c>
      <c r="H18" s="98" t="str">
        <f ca="1">IF(AND(Sheet8!H18&lt;&gt;"",Sheet8!H18&lt;&gt;0,Sheet8!H18&lt;&gt;"Free"),Sheet8!H18,"")</f>
        <v/>
      </c>
      <c r="I18" s="300" t="str">
        <f>IF(AND(Sheet6!I17&lt;&gt;"",Sheet6!I17&lt;&gt;0,Sheet6!I17&lt;&gt;"Free"),Sheet6!I17,"")</f>
        <v/>
      </c>
      <c r="J18" s="98" t="str">
        <f ca="1">IF(AND(Sheet8!J18&lt;&gt;"",Sheet8!J18&lt;&gt;0,Sheet8!J18&lt;&gt;"Free"),Sheet8!J18,"")</f>
        <v/>
      </c>
      <c r="K18" s="98" t="str">
        <f ca="1">IF(AND(Sheet8!K18&lt;&gt;"",Sheet8!K18&lt;&gt;0,Sheet8!K18&lt;&gt;"Free"),Sheet8!K18,"")</f>
        <v/>
      </c>
      <c r="L18" s="98" t="str">
        <f ca="1">IF(AND(Sheet8!L18&lt;&gt;"",Sheet8!L18&lt;&gt;0,Sheet8!L18&lt;&gt;"Free"),Sheet8!L18,"")</f>
        <v/>
      </c>
      <c r="M18" s="98" t="str">
        <f ca="1">IF(AND(Sheet8!M18&lt;&gt;"",Sheet8!M18&lt;&gt;0,Sheet8!M18&lt;&gt;"Free"),Sheet8!M18,"")</f>
        <v/>
      </c>
      <c r="N18" s="98" t="str">
        <f ca="1">IF(AND(Sheet8!N18&lt;&gt;"",Sheet8!N18&lt;&gt;0,Sheet8!N18&lt;&gt;"Free"),Sheet8!N18,"")</f>
        <v/>
      </c>
      <c r="O18" s="300" t="str">
        <f>IF(AND(Sheet6!O17&lt;&gt;"",Sheet6!O17&lt;&gt;0,Sheet6!O17&lt;&gt;"Free"),Sheet6!O17,"")</f>
        <v/>
      </c>
      <c r="P18" s="98" t="str">
        <f ca="1">IF(AND(Sheet8!P18&lt;&gt;"",Sheet8!P18&lt;&gt;0,Sheet8!P18&lt;&gt;"Free"),Sheet8!P18,"")</f>
        <v/>
      </c>
      <c r="Q18" s="98" t="str">
        <f ca="1">IF(AND(Sheet8!Q18&lt;&gt;"",Sheet8!Q18&lt;&gt;0,Sheet8!Q18&lt;&gt;"Free"),Sheet8!Q18,"")</f>
        <v/>
      </c>
      <c r="R18" s="98" t="str">
        <f ca="1">IF(AND(Sheet8!R18&lt;&gt;"",Sheet8!R18&lt;&gt;0,Sheet8!R18&lt;&gt;"Free"),Sheet8!R18,"")</f>
        <v/>
      </c>
      <c r="S18" s="98" t="str">
        <f ca="1">IF(AND(Sheet8!S18&lt;&gt;"",Sheet8!S18&lt;&gt;0,Sheet8!S18&lt;&gt;"Free"),Sheet8!S18,"")</f>
        <v/>
      </c>
      <c r="T18" s="98" t="str">
        <f ca="1">IF(AND(Sheet8!T18&lt;&gt;"",Sheet8!T18&lt;&gt;0,Sheet8!T18&lt;&gt;"Free"),Sheet8!T18,"")</f>
        <v/>
      </c>
      <c r="U18" s="300" t="str">
        <f>IF(AND(Sheet6!U17&lt;&gt;"",Sheet6!U17&lt;&gt;0,Sheet6!U17&lt;&gt;"Free"),Sheet6!U17,"")</f>
        <v/>
      </c>
      <c r="V18" s="98" t="str">
        <f ca="1">IF(AND(Sheet8!V18&lt;&gt;"",Sheet8!V18&lt;&gt;0,Sheet8!V18&lt;&gt;"Free"),Sheet8!V18,"")</f>
        <v/>
      </c>
      <c r="W18" s="98" t="str">
        <f ca="1">IF(AND(Sheet8!W18&lt;&gt;"",Sheet8!W18&lt;&gt;0,Sheet8!W18&lt;&gt;"Free"),Sheet8!W18,"")</f>
        <v/>
      </c>
      <c r="X18" s="98" t="str">
        <f ca="1">IF(AND(Sheet8!X18&lt;&gt;"",Sheet8!X18&lt;&gt;0,Sheet8!X18&lt;&gt;"Free"),Sheet8!X18,"")</f>
        <v/>
      </c>
      <c r="Y18" s="98" t="str">
        <f ca="1">IF(AND(Sheet8!Y18&lt;&gt;"",Sheet8!Y18&lt;&gt;0,Sheet8!Y18&lt;&gt;"Free"),Sheet8!Y18,"")</f>
        <v/>
      </c>
      <c r="Z18" s="98" t="str">
        <f ca="1">IF(AND(Sheet8!Z18&lt;&gt;"",Sheet8!Z18&lt;&gt;0,Sheet8!Z18&lt;&gt;"Free"),Sheet8!Z18,"")</f>
        <v/>
      </c>
      <c r="AA18" s="300" t="str">
        <f>IF(AND(Sheet6!AA17&lt;&gt;"",Sheet6!AA17&lt;&gt;0,Sheet6!AA17&lt;&gt;"Free"),Sheet6!AA17,"")</f>
        <v/>
      </c>
      <c r="AB18" s="98" t="str">
        <f ca="1">IF(AND(Sheet8!AB18&lt;&gt;"",Sheet8!AB18&lt;&gt;0,Sheet8!AB18&lt;&gt;"Free"),Sheet8!AB18,"")</f>
        <v/>
      </c>
      <c r="AC18" s="98" t="str">
        <f ca="1">IF(AND(Sheet8!AC18&lt;&gt;"",Sheet8!AC18&lt;&gt;0,Sheet8!AC18&lt;&gt;"Free"),Sheet8!AC18,"")</f>
        <v/>
      </c>
      <c r="AD18" s="98" t="str">
        <f ca="1">IF(AND(Sheet8!AD18&lt;&gt;"",Sheet8!AD18&lt;&gt;0,Sheet8!AD18&lt;&gt;"Free"),Sheet8!AD18,"")</f>
        <v/>
      </c>
      <c r="AE18" s="98" t="str">
        <f ca="1">IF(AND(Sheet8!AE18&lt;&gt;"",Sheet8!AE18&lt;&gt;0,Sheet8!AE18&lt;&gt;"Free"),Sheet8!AE18,"")</f>
        <v/>
      </c>
      <c r="AF18" s="98" t="str">
        <f ca="1">IF(AND(Sheet8!AF18&lt;&gt;"",Sheet8!AF18&lt;&gt;0,Sheet8!AF18&lt;&gt;"Free"),Sheet8!AF18,"")</f>
        <v/>
      </c>
      <c r="AG18" s="300" t="str">
        <f>IF(AND(Sheet6!AG17&lt;&gt;"",Sheet6!AG17&lt;&gt;0,Sheet6!AG17&lt;&gt;"Free"),Sheet6!AG17,"")</f>
        <v/>
      </c>
      <c r="AH18" s="98" t="str">
        <f ca="1">IF(AND(Sheet8!AH18&lt;&gt;"",Sheet8!AH18&lt;&gt;0,Sheet8!AH18&lt;&gt;"Free"),Sheet8!AH18,"")</f>
        <v/>
      </c>
      <c r="AI18" s="98" t="str">
        <f ca="1">IF(AND(Sheet8!AI18&lt;&gt;"",Sheet8!AI18&lt;&gt;0,Sheet8!AI18&lt;&gt;"Free"),Sheet8!AI18,"")</f>
        <v/>
      </c>
      <c r="AJ18" s="98" t="str">
        <f ca="1">IF(AND(Sheet8!AJ18&lt;&gt;"",Sheet8!AJ18&lt;&gt;0,Sheet8!AJ18&lt;&gt;"Free"),Sheet8!AJ18,"")</f>
        <v/>
      </c>
      <c r="AK18" s="98" t="str">
        <f ca="1">IF(AND(Sheet8!AK18&lt;&gt;"",Sheet8!AK18&lt;&gt;0,Sheet8!AK18&lt;&gt;"Free"),Sheet8!AK18,"")</f>
        <v/>
      </c>
      <c r="AL18" s="98" t="str">
        <f ca="1">IF(AND(Sheet8!AL18&lt;&gt;"",Sheet8!AL18&lt;&gt;0,Sheet8!AL18&lt;&gt;"Free"),Sheet8!AL18,"")</f>
        <v/>
      </c>
      <c r="AM18" s="300" t="str">
        <f>IF(AND(Sheet6!AM17&lt;&gt;"",Sheet6!AM17&lt;&gt;0,Sheet6!AM17&lt;&gt;"Free"),Sheet6!AM17,"")</f>
        <v/>
      </c>
      <c r="AN18" s="98" t="str">
        <f ca="1">IF(AND(Sheet8!AN18&lt;&gt;"",Sheet8!AN18&lt;&gt;0,Sheet8!AN18&lt;&gt;"Free"),Sheet8!AN18,"")</f>
        <v/>
      </c>
      <c r="AO18" s="98" t="str">
        <f ca="1">IF(AND(Sheet8!AO18&lt;&gt;"",Sheet8!AO18&lt;&gt;0,Sheet8!AO18&lt;&gt;"Free"),Sheet8!AO18,"")</f>
        <v/>
      </c>
      <c r="AP18" s="98" t="str">
        <f ca="1">IF(AND(Sheet8!AP18&lt;&gt;"",Sheet8!AP18&lt;&gt;0,Sheet8!AP18&lt;&gt;"Free"),Sheet8!AP18,"")</f>
        <v/>
      </c>
      <c r="AQ18" s="98" t="str">
        <f ca="1">IF(AND(Sheet8!AQ18&lt;&gt;"",Sheet8!AQ18&lt;&gt;0,Sheet8!AQ18&lt;&gt;"Free"),Sheet8!AQ18,"")</f>
        <v/>
      </c>
      <c r="AR18" s="98" t="str">
        <f ca="1">IF(AND(Sheet8!AR18&lt;&gt;"",Sheet8!AR18&lt;&gt;0,Sheet8!AR18&lt;&gt;"Free"),Sheet8!AR18,"")</f>
        <v/>
      </c>
    </row>
    <row r="19" spans="2:44" s="100" customFormat="1" ht="24.95" customHeight="1" x14ac:dyDescent="0.2">
      <c r="B19" s="303"/>
      <c r="C19" s="301">
        <f>IF(AND(Sheet6!C18&lt;&gt;"",Sheet6!C18&lt;&gt;0,Sheet6!C18&lt;&gt;"Free"),Sheet6!C18,"")</f>
        <v>1</v>
      </c>
      <c r="D19" s="99" t="str">
        <f ca="1">IF(AND(Sheet8!D19&lt;&gt;"",Sheet8!D19&lt;&gt;0,Sheet8!D19&lt;&gt;"Free"),Sheet8!D19,"")</f>
        <v/>
      </c>
      <c r="E19" s="99" t="str">
        <f ca="1">IF(AND(Sheet8!E19&lt;&gt;"",Sheet8!E19&lt;&gt;0,Sheet8!E19&lt;&gt;"Free"),Sheet8!E19,"")</f>
        <v/>
      </c>
      <c r="F19" s="99" t="str">
        <f ca="1">IF(AND(Sheet8!F19&lt;&gt;"",Sheet8!F19&lt;&gt;0,Sheet8!F19&lt;&gt;"Free"),Sheet8!F19,"")</f>
        <v/>
      </c>
      <c r="G19" s="99" t="str">
        <f ca="1">IF(AND(Sheet8!G19&lt;&gt;"",Sheet8!G19&lt;&gt;0,Sheet8!G19&lt;&gt;"Free"),Sheet8!G19,"")</f>
        <v/>
      </c>
      <c r="H19" s="99" t="str">
        <f ca="1">IF(AND(Sheet8!H19&lt;&gt;"",Sheet8!H19&lt;&gt;0,Sheet8!H19&lt;&gt;"Free"),Sheet8!H19,"")</f>
        <v/>
      </c>
      <c r="I19" s="301">
        <f>IF(AND(Sheet6!I18&lt;&gt;"",Sheet6!I18&lt;&gt;0,Sheet6!I18&lt;&gt;"Free"),Sheet6!I18,"")</f>
        <v>1</v>
      </c>
      <c r="J19" s="99" t="str">
        <f ca="1">IF(AND(Sheet8!J19&lt;&gt;"",Sheet8!J19&lt;&gt;0,Sheet8!J19&lt;&gt;"Free"),Sheet8!J19,"")</f>
        <v/>
      </c>
      <c r="K19" s="99" t="str">
        <f ca="1">IF(AND(Sheet8!K19&lt;&gt;"",Sheet8!K19&lt;&gt;0,Sheet8!K19&lt;&gt;"Free"),Sheet8!K19,"")</f>
        <v/>
      </c>
      <c r="L19" s="99" t="str">
        <f ca="1">IF(AND(Sheet8!L19&lt;&gt;"",Sheet8!L19&lt;&gt;0,Sheet8!L19&lt;&gt;"Free"),Sheet8!L19,"")</f>
        <v/>
      </c>
      <c r="M19" s="99" t="str">
        <f ca="1">IF(AND(Sheet8!M19&lt;&gt;"",Sheet8!M19&lt;&gt;0,Sheet8!M19&lt;&gt;"Free"),Sheet8!M19,"")</f>
        <v/>
      </c>
      <c r="N19" s="99" t="str">
        <f ca="1">IF(AND(Sheet8!N19&lt;&gt;"",Sheet8!N19&lt;&gt;0,Sheet8!N19&lt;&gt;"Free"),Sheet8!N19,"")</f>
        <v/>
      </c>
      <c r="O19" s="301">
        <f>IF(AND(Sheet6!O18&lt;&gt;"",Sheet6!O18&lt;&gt;0,Sheet6!O18&lt;&gt;"Free"),Sheet6!O18,"")</f>
        <v>1</v>
      </c>
      <c r="P19" s="99" t="str">
        <f ca="1">IF(AND(Sheet8!P19&lt;&gt;"",Sheet8!P19&lt;&gt;0,Sheet8!P19&lt;&gt;"Free"),Sheet8!P19,"")</f>
        <v/>
      </c>
      <c r="Q19" s="99" t="str">
        <f ca="1">IF(AND(Sheet8!Q19&lt;&gt;"",Sheet8!Q19&lt;&gt;0,Sheet8!Q19&lt;&gt;"Free"),Sheet8!Q19,"")</f>
        <v/>
      </c>
      <c r="R19" s="99" t="str">
        <f ca="1">IF(AND(Sheet8!R19&lt;&gt;"",Sheet8!R19&lt;&gt;0,Sheet8!R19&lt;&gt;"Free"),Sheet8!R19,"")</f>
        <v/>
      </c>
      <c r="S19" s="99" t="str">
        <f ca="1">IF(AND(Sheet8!S19&lt;&gt;"",Sheet8!S19&lt;&gt;0,Sheet8!S19&lt;&gt;"Free"),Sheet8!S19,"")</f>
        <v/>
      </c>
      <c r="T19" s="99" t="str">
        <f ca="1">IF(AND(Sheet8!T19&lt;&gt;"",Sheet8!T19&lt;&gt;0,Sheet8!T19&lt;&gt;"Free"),Sheet8!T19,"")</f>
        <v/>
      </c>
      <c r="U19" s="301">
        <f>IF(AND(Sheet6!U18&lt;&gt;"",Sheet6!U18&lt;&gt;0,Sheet6!U18&lt;&gt;"Free"),Sheet6!U18,"")</f>
        <v>1</v>
      </c>
      <c r="V19" s="99" t="str">
        <f ca="1">IF(AND(Sheet8!V19&lt;&gt;"",Sheet8!V19&lt;&gt;0,Sheet8!V19&lt;&gt;"Free"),Sheet8!V19,"")</f>
        <v/>
      </c>
      <c r="W19" s="99" t="str">
        <f ca="1">IF(AND(Sheet8!W19&lt;&gt;"",Sheet8!W19&lt;&gt;0,Sheet8!W19&lt;&gt;"Free"),Sheet8!W19,"")</f>
        <v/>
      </c>
      <c r="X19" s="99" t="str">
        <f ca="1">IF(AND(Sheet8!X19&lt;&gt;"",Sheet8!X19&lt;&gt;0,Sheet8!X19&lt;&gt;"Free"),Sheet8!X19,"")</f>
        <v/>
      </c>
      <c r="Y19" s="99" t="str">
        <f ca="1">IF(AND(Sheet8!Y19&lt;&gt;"",Sheet8!Y19&lt;&gt;0,Sheet8!Y19&lt;&gt;"Free"),Sheet8!Y19,"")</f>
        <v/>
      </c>
      <c r="Z19" s="99" t="str">
        <f ca="1">IF(AND(Sheet8!Z19&lt;&gt;"",Sheet8!Z19&lt;&gt;0,Sheet8!Z19&lt;&gt;"Free"),Sheet8!Z19,"")</f>
        <v/>
      </c>
      <c r="AA19" s="301">
        <f>IF(AND(Sheet6!AA18&lt;&gt;"",Sheet6!AA18&lt;&gt;0,Sheet6!AA18&lt;&gt;"Free"),Sheet6!AA18,"")</f>
        <v>1</v>
      </c>
      <c r="AB19" s="99" t="str">
        <f ca="1">IF(AND(Sheet8!AB19&lt;&gt;"",Sheet8!AB19&lt;&gt;0,Sheet8!AB19&lt;&gt;"Free"),Sheet8!AB19,"")</f>
        <v/>
      </c>
      <c r="AC19" s="99" t="str">
        <f ca="1">IF(AND(Sheet8!AC19&lt;&gt;"",Sheet8!AC19&lt;&gt;0,Sheet8!AC19&lt;&gt;"Free"),Sheet8!AC19,"")</f>
        <v/>
      </c>
      <c r="AD19" s="99" t="str">
        <f ca="1">IF(AND(Sheet8!AD19&lt;&gt;"",Sheet8!AD19&lt;&gt;0,Sheet8!AD19&lt;&gt;"Free"),Sheet8!AD19,"")</f>
        <v/>
      </c>
      <c r="AE19" s="99" t="str">
        <f ca="1">IF(AND(Sheet8!AE19&lt;&gt;"",Sheet8!AE19&lt;&gt;0,Sheet8!AE19&lt;&gt;"Free"),Sheet8!AE19,"")</f>
        <v/>
      </c>
      <c r="AF19" s="99" t="str">
        <f ca="1">IF(AND(Sheet8!AF19&lt;&gt;"",Sheet8!AF19&lt;&gt;0,Sheet8!AF19&lt;&gt;"Free"),Sheet8!AF19,"")</f>
        <v/>
      </c>
      <c r="AG19" s="301">
        <f>IF(AND(Sheet6!AG18&lt;&gt;"",Sheet6!AG18&lt;&gt;0,Sheet6!AG18&lt;&gt;"Free"),Sheet6!AG18,"")</f>
        <v>1</v>
      </c>
      <c r="AH19" s="99" t="str">
        <f ca="1">IF(AND(Sheet8!AH19&lt;&gt;"",Sheet8!AH19&lt;&gt;0,Sheet8!AH19&lt;&gt;"Free"),Sheet8!AH19,"")</f>
        <v/>
      </c>
      <c r="AI19" s="99" t="str">
        <f ca="1">IF(AND(Sheet8!AI19&lt;&gt;"",Sheet8!AI19&lt;&gt;0,Sheet8!AI19&lt;&gt;"Free"),Sheet8!AI19,"")</f>
        <v/>
      </c>
      <c r="AJ19" s="99" t="str">
        <f ca="1">IF(AND(Sheet8!AJ19&lt;&gt;"",Sheet8!AJ19&lt;&gt;0,Sheet8!AJ19&lt;&gt;"Free"),Sheet8!AJ19,"")</f>
        <v/>
      </c>
      <c r="AK19" s="99" t="str">
        <f ca="1">IF(AND(Sheet8!AK19&lt;&gt;"",Sheet8!AK19&lt;&gt;0,Sheet8!AK19&lt;&gt;"Free"),Sheet8!AK19,"")</f>
        <v/>
      </c>
      <c r="AL19" s="99" t="str">
        <f ca="1">IF(AND(Sheet8!AL19&lt;&gt;"",Sheet8!AL19&lt;&gt;0,Sheet8!AL19&lt;&gt;"Free"),Sheet8!AL19,"")</f>
        <v/>
      </c>
      <c r="AM19" s="301">
        <f>IF(AND(Sheet6!AM18&lt;&gt;"",Sheet6!AM18&lt;&gt;0,Sheet6!AM18&lt;&gt;"Free"),Sheet6!AM18,"")</f>
        <v>1</v>
      </c>
      <c r="AN19" s="99" t="str">
        <f ca="1">IF(AND(Sheet8!AN19&lt;&gt;"",Sheet8!AN19&lt;&gt;0,Sheet8!AN19&lt;&gt;"Free"),Sheet8!AN19,"")</f>
        <v/>
      </c>
      <c r="AO19" s="99" t="str">
        <f ca="1">IF(AND(Sheet8!AO19&lt;&gt;"",Sheet8!AO19&lt;&gt;0,Sheet8!AO19&lt;&gt;"Free"),Sheet8!AO19,"")</f>
        <v/>
      </c>
      <c r="AP19" s="99" t="str">
        <f ca="1">IF(AND(Sheet8!AP19&lt;&gt;"",Sheet8!AP19&lt;&gt;0,Sheet8!AP19&lt;&gt;"Free"),Sheet8!AP19,"")</f>
        <v/>
      </c>
      <c r="AQ19" s="99" t="str">
        <f ca="1">IF(AND(Sheet8!AQ19&lt;&gt;"",Sheet8!AQ19&lt;&gt;0,Sheet8!AQ19&lt;&gt;"Free"),Sheet8!AQ19,"")</f>
        <v/>
      </c>
      <c r="AR19" s="99" t="str">
        <f ca="1">IF(AND(Sheet8!AR19&lt;&gt;"",Sheet8!AR19&lt;&gt;0,Sheet8!AR19&lt;&gt;"Free"),Sheet8!AR19,"")</f>
        <v/>
      </c>
    </row>
    <row r="20" spans="2:44" ht="10.5" customHeight="1" x14ac:dyDescent="0.2"/>
    <row r="21" spans="2:44" ht="30" customHeight="1" x14ac:dyDescent="0.2"/>
    <row r="22" spans="2:44" ht="12.75" customHeight="1" x14ac:dyDescent="0.2"/>
    <row r="23" spans="2:44" ht="50.1" customHeight="1" x14ac:dyDescent="0.2"/>
    <row r="24" spans="2:44" ht="12.75" customHeight="1" x14ac:dyDescent="0.2"/>
    <row r="25" spans="2:44" s="33" customFormat="1" ht="12.75" customHeight="1" x14ac:dyDescent="0.2"/>
    <row r="26" spans="2:44" ht="12.75" customHeight="1" x14ac:dyDescent="0.2"/>
    <row r="27" spans="2:44" ht="15" customHeight="1" x14ac:dyDescent="0.2"/>
    <row r="28" spans="2:44" ht="12.75" customHeight="1" x14ac:dyDescent="0.2"/>
    <row r="29" spans="2:44" ht="50.1" customHeight="1" x14ac:dyDescent="0.2"/>
    <row r="30" spans="2:44" ht="30" customHeight="1" x14ac:dyDescent="0.2"/>
    <row r="31" spans="2:44" ht="12.75" customHeight="1" x14ac:dyDescent="0.2"/>
    <row r="32" spans="2:44" ht="50.1" customHeight="1" x14ac:dyDescent="0.2"/>
    <row r="33" ht="30" customHeight="1" x14ac:dyDescent="0.2"/>
    <row r="34" ht="12.75" customHeight="1" x14ac:dyDescent="0.2"/>
    <row r="35" ht="50.1" customHeight="1" x14ac:dyDescent="0.2"/>
    <row r="36" ht="30" customHeight="1" x14ac:dyDescent="0.2"/>
    <row r="37" ht="12.75" customHeight="1" x14ac:dyDescent="0.2"/>
    <row r="38" ht="50.1" customHeight="1" x14ac:dyDescent="0.2"/>
    <row r="39" ht="30" customHeight="1" x14ac:dyDescent="0.2"/>
    <row r="40" ht="12.75" customHeight="1" x14ac:dyDescent="0.2"/>
    <row r="41" ht="50.1" customHeight="1" x14ac:dyDescent="0.2"/>
    <row r="42" ht="30" customHeight="1" x14ac:dyDescent="0.2"/>
    <row r="43" ht="15" customHeight="1" x14ac:dyDescent="0.2"/>
    <row r="44" ht="50.1" customHeight="1" x14ac:dyDescent="0.2"/>
    <row r="45" ht="30" customHeight="1" x14ac:dyDescent="0.2"/>
    <row r="46" ht="15" customHeight="1" x14ac:dyDescent="0.2"/>
    <row r="47" ht="12.75" customHeight="1" x14ac:dyDescent="0.2"/>
    <row r="48" ht="50.1" customHeight="1" x14ac:dyDescent="0.2"/>
    <row r="49" ht="30" customHeight="1" x14ac:dyDescent="0.2"/>
    <row r="50" ht="12.75" customHeight="1" x14ac:dyDescent="0.2"/>
    <row r="51" ht="50.1" customHeight="1" x14ac:dyDescent="0.2"/>
    <row r="52" ht="30" customHeight="1" x14ac:dyDescent="0.2"/>
    <row r="53" ht="12.75" customHeight="1" x14ac:dyDescent="0.2"/>
    <row r="54" ht="50.1" customHeight="1" x14ac:dyDescent="0.2"/>
    <row r="55" ht="30" customHeight="1" x14ac:dyDescent="0.2"/>
    <row r="56" ht="12.75" customHeight="1" x14ac:dyDescent="0.2"/>
    <row r="57" ht="50.1" customHeight="1" x14ac:dyDescent="0.2"/>
    <row r="58" ht="30" customHeight="1" x14ac:dyDescent="0.2"/>
    <row r="59" ht="12.75" customHeight="1" x14ac:dyDescent="0.2"/>
    <row r="60" ht="50.1" customHeight="1" x14ac:dyDescent="0.2"/>
    <row r="61" ht="30" customHeight="1" x14ac:dyDescent="0.2"/>
    <row r="62" ht="12.75" customHeight="1" x14ac:dyDescent="0.2"/>
    <row r="63" ht="50.1" customHeight="1" x14ac:dyDescent="0.2"/>
  </sheetData>
  <sheetProtection password="E2CB" sheet="1" objects="1" scenarios="1" selectLockedCells="1" selectUnlockedCells="1"/>
  <mergeCells count="8">
    <mergeCell ref="U1:U19"/>
    <mergeCell ref="AM1:AM19"/>
    <mergeCell ref="AA1:AA19"/>
    <mergeCell ref="AG1:AG19"/>
    <mergeCell ref="B1:B19"/>
    <mergeCell ref="C1:C19"/>
    <mergeCell ref="I1:I19"/>
    <mergeCell ref="O1:O19"/>
  </mergeCells>
  <conditionalFormatting sqref="C1:C13">
    <cfRule type="cellIs" dxfId="276" priority="127" stopIfTrue="1" operator="equal">
      <formula>0</formula>
    </cfRule>
    <cfRule type="cellIs" dxfId="275" priority="128" stopIfTrue="1" operator="equal">
      <formula>"Week A"</formula>
    </cfRule>
    <cfRule type="cellIs" dxfId="274" priority="129" stopIfTrue="1" operator="equal">
      <formula>"Week B"</formula>
    </cfRule>
  </conditionalFormatting>
  <conditionalFormatting sqref="I1:I13">
    <cfRule type="cellIs" dxfId="273" priority="121" stopIfTrue="1" operator="equal">
      <formula>0</formula>
    </cfRule>
    <cfRule type="cellIs" dxfId="272" priority="122" stopIfTrue="1" operator="equal">
      <formula>"Week A"</formula>
    </cfRule>
    <cfRule type="cellIs" dxfId="271" priority="123" stopIfTrue="1" operator="equal">
      <formula>"Week B"</formula>
    </cfRule>
  </conditionalFormatting>
  <conditionalFormatting sqref="O1:O13">
    <cfRule type="cellIs" dxfId="270" priority="118" stopIfTrue="1" operator="equal">
      <formula>0</formula>
    </cfRule>
    <cfRule type="cellIs" dxfId="269" priority="119" stopIfTrue="1" operator="equal">
      <formula>"Week A"</formula>
    </cfRule>
    <cfRule type="cellIs" dxfId="268" priority="120" stopIfTrue="1" operator="equal">
      <formula>"Week B"</formula>
    </cfRule>
  </conditionalFormatting>
  <conditionalFormatting sqref="U1:U13">
    <cfRule type="cellIs" dxfId="267" priority="115" stopIfTrue="1" operator="equal">
      <formula>0</formula>
    </cfRule>
    <cfRule type="cellIs" dxfId="266" priority="116" stopIfTrue="1" operator="equal">
      <formula>"Week A"</formula>
    </cfRule>
    <cfRule type="cellIs" dxfId="265" priority="117" stopIfTrue="1" operator="equal">
      <formula>"Week B"</formula>
    </cfRule>
  </conditionalFormatting>
  <conditionalFormatting sqref="AA1:AA13">
    <cfRule type="cellIs" dxfId="264" priority="112" stopIfTrue="1" operator="equal">
      <formula>0</formula>
    </cfRule>
    <cfRule type="cellIs" dxfId="263" priority="113" stopIfTrue="1" operator="equal">
      <formula>"Week A"</formula>
    </cfRule>
    <cfRule type="cellIs" dxfId="262" priority="114" stopIfTrue="1" operator="equal">
      <formula>"Week B"</formula>
    </cfRule>
  </conditionalFormatting>
  <conditionalFormatting sqref="AG1:AG13">
    <cfRule type="cellIs" dxfId="261" priority="109" stopIfTrue="1" operator="equal">
      <formula>0</formula>
    </cfRule>
    <cfRule type="cellIs" dxfId="260" priority="110" stopIfTrue="1" operator="equal">
      <formula>"Week A"</formula>
    </cfRule>
    <cfRule type="cellIs" dxfId="259" priority="111" stopIfTrue="1" operator="equal">
      <formula>"Week B"</formula>
    </cfRule>
  </conditionalFormatting>
  <conditionalFormatting sqref="AM1:AM13">
    <cfRule type="cellIs" dxfId="258" priority="106" stopIfTrue="1" operator="equal">
      <formula>0</formula>
    </cfRule>
    <cfRule type="cellIs" dxfId="257" priority="107" stopIfTrue="1" operator="equal">
      <formula>"Week A"</formula>
    </cfRule>
    <cfRule type="cellIs" dxfId="256" priority="108" stopIfTrue="1" operator="equal">
      <formula>"Week B"</formula>
    </cfRule>
  </conditionalFormatting>
  <dataValidations count="1">
    <dataValidation type="list" allowBlank="1" showInputMessage="1" showErrorMessage="1" sqref="B1:B18">
      <formula1>Weekplan</formula1>
    </dataValidation>
  </dataValidations>
  <pageMargins left="0.39" right="0.35" top="0.28000000000000003" bottom="0.18" header="0.67" footer="0.14000000000000001"/>
  <pageSetup orientation="landscape" r:id="rId1"/>
  <headerFooter alignWithMargins="0"/>
  <colBreaks count="1" manualBreakCount="1">
    <brk id="2" max="12"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2"/>
  <sheetViews>
    <sheetView topLeftCell="J1" workbookViewId="0">
      <selection activeCell="N12" sqref="N12"/>
    </sheetView>
  </sheetViews>
  <sheetFormatPr defaultRowHeight="12.75" x14ac:dyDescent="0.2"/>
  <cols>
    <col min="1" max="1" width="27.7109375" style="109" hidden="1" customWidth="1"/>
    <col min="2" max="2" width="10.5703125" style="112" hidden="1" customWidth="1"/>
    <col min="3" max="7" width="9.140625" style="112" hidden="1" customWidth="1"/>
    <col min="8" max="8" width="9.140625" style="111" hidden="1" customWidth="1"/>
    <col min="9" max="9" width="33" style="110" hidden="1" customWidth="1"/>
    <col min="10" max="10" width="11.28515625" style="22" customWidth="1"/>
    <col min="11" max="11" width="13.28515625" customWidth="1"/>
  </cols>
  <sheetData>
    <row r="1" spans="1:8" x14ac:dyDescent="0.2">
      <c r="A1" s="109" t="s">
        <v>7</v>
      </c>
      <c r="H1" s="112" t="s">
        <v>67</v>
      </c>
    </row>
    <row r="2" spans="1:8" x14ac:dyDescent="0.2">
      <c r="A2" s="109" t="s">
        <v>12</v>
      </c>
      <c r="H2" s="112" t="s">
        <v>81</v>
      </c>
    </row>
    <row r="3" spans="1:8" x14ac:dyDescent="0.2">
      <c r="A3" s="109" t="s">
        <v>17</v>
      </c>
      <c r="H3" s="112" t="s">
        <v>67</v>
      </c>
    </row>
    <row r="4" spans="1:8" x14ac:dyDescent="0.2">
      <c r="A4" s="109" t="s">
        <v>22</v>
      </c>
      <c r="H4" s="112" t="s">
        <v>81</v>
      </c>
    </row>
    <row r="5" spans="1:8" x14ac:dyDescent="0.2">
      <c r="A5" s="109" t="s">
        <v>27</v>
      </c>
      <c r="H5" s="112" t="s">
        <v>67</v>
      </c>
    </row>
    <row r="6" spans="1:8" x14ac:dyDescent="0.2">
      <c r="A6" s="109" t="s">
        <v>32</v>
      </c>
      <c r="H6" s="112" t="s">
        <v>81</v>
      </c>
    </row>
    <row r="7" spans="1:8" x14ac:dyDescent="0.2">
      <c r="A7" s="109" t="s">
        <v>37</v>
      </c>
      <c r="H7" s="112" t="s">
        <v>67</v>
      </c>
    </row>
    <row r="12" spans="1:8" x14ac:dyDescent="0.2">
      <c r="H12" s="112"/>
    </row>
  </sheetData>
  <sheetProtection password="E176" sheet="1" objects="1" scenarios="1" selectLockedCells="1" selectUnlockedCells="1"/>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J1" workbookViewId="0">
      <selection activeCell="I1" sqref="A1:I65536"/>
    </sheetView>
  </sheetViews>
  <sheetFormatPr defaultRowHeight="12.75" x14ac:dyDescent="0.2"/>
  <cols>
    <col min="1" max="9" width="0" hidden="1" customWidth="1"/>
  </cols>
  <sheetData/>
  <sheetProtection password="B128" sheet="1" objects="1" scenarios="1" selectLockedCells="1" selectUnlockedCell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J1" workbookViewId="0">
      <selection activeCell="I1" sqref="A1:I65536"/>
    </sheetView>
  </sheetViews>
  <sheetFormatPr defaultRowHeight="12.75" x14ac:dyDescent="0.2"/>
  <cols>
    <col min="1" max="9" width="0" hidden="1" customWidth="1"/>
  </cols>
  <sheetData/>
  <sheetProtection password="B128" sheet="1" objects="1" scenarios="1" selectLockedCells="1" selectUnlockedCell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244"/>
  <sheetViews>
    <sheetView topLeftCell="AD1" workbookViewId="0">
      <selection activeCell="AI20" sqref="AI20"/>
    </sheetView>
  </sheetViews>
  <sheetFormatPr defaultRowHeight="12.75" x14ac:dyDescent="0.2"/>
  <cols>
    <col min="1" max="1" width="11.5703125" style="15" hidden="1" customWidth="1"/>
    <col min="2" max="2" width="20.28515625" style="15" hidden="1" customWidth="1"/>
    <col min="3" max="3" width="19.7109375" style="59" hidden="1" customWidth="1"/>
    <col min="4" max="4" width="21.28515625" style="59" hidden="1" customWidth="1"/>
    <col min="5" max="6" width="9.140625" style="59" hidden="1" customWidth="1"/>
    <col min="7" max="7" width="24.28515625" style="59" hidden="1" customWidth="1"/>
    <col min="8" max="8" width="26.28515625" style="59" hidden="1" customWidth="1"/>
    <col min="9" max="9" width="15.140625" style="15" hidden="1" customWidth="1"/>
    <col min="10" max="10" width="17.28515625" style="15" hidden="1" customWidth="1"/>
    <col min="11" max="11" width="14.7109375" style="15" hidden="1" customWidth="1"/>
    <col min="12" max="12" width="9.140625" style="15" hidden="1" customWidth="1"/>
    <col min="13" max="13" width="11.42578125" style="15" hidden="1" customWidth="1"/>
    <col min="14" max="14" width="11.7109375" style="15" hidden="1" customWidth="1"/>
    <col min="15" max="16" width="9.140625" style="15" hidden="1" customWidth="1"/>
    <col min="17" max="17" width="27.28515625" style="15" hidden="1" customWidth="1"/>
    <col min="18" max="18" width="11.42578125" style="15" hidden="1" customWidth="1"/>
    <col min="19" max="22" width="9.140625" style="15" hidden="1" customWidth="1"/>
    <col min="23" max="23" width="18.42578125" style="15" hidden="1" customWidth="1"/>
    <col min="24" max="29" width="9.140625" style="15" hidden="1" customWidth="1"/>
    <col min="30" max="16384" width="9.140625" style="15"/>
  </cols>
  <sheetData>
    <row r="1" spans="1:29" ht="15.75" customHeight="1" x14ac:dyDescent="0.3">
      <c r="C1" s="58" t="s">
        <v>160</v>
      </c>
      <c r="D1" s="65" t="s">
        <v>159</v>
      </c>
      <c r="G1" s="66" t="s">
        <v>63</v>
      </c>
      <c r="H1" s="67" t="s">
        <v>58</v>
      </c>
      <c r="M1" s="355" t="s">
        <v>153</v>
      </c>
      <c r="N1" s="354"/>
      <c r="O1" s="27"/>
      <c r="R1" s="28"/>
      <c r="S1" s="28"/>
      <c r="T1" s="29"/>
      <c r="U1" s="28" t="s">
        <v>155</v>
      </c>
      <c r="V1" s="27"/>
      <c r="W1" s="28" t="s">
        <v>156</v>
      </c>
      <c r="X1" s="28"/>
      <c r="AC1" s="59" t="str">
        <f>IF(Lists!G1="","",Lists!G1)</f>
        <v>Other categories</v>
      </c>
    </row>
    <row r="2" spans="1:29" ht="15.75" customHeight="1" x14ac:dyDescent="0.3">
      <c r="A2" s="15" t="s">
        <v>75</v>
      </c>
      <c r="B2" s="15" t="s">
        <v>45</v>
      </c>
      <c r="C2" s="58"/>
      <c r="D2" s="58"/>
      <c r="E2" s="59" t="s">
        <v>66</v>
      </c>
      <c r="F2" s="59" t="s">
        <v>72</v>
      </c>
      <c r="G2" s="58"/>
      <c r="H2" s="58"/>
      <c r="I2" s="15" t="s">
        <v>82</v>
      </c>
      <c r="J2" s="15" t="s">
        <v>109</v>
      </c>
      <c r="K2" s="15">
        <v>1</v>
      </c>
      <c r="L2" s="15" t="s">
        <v>110</v>
      </c>
      <c r="M2" s="5" t="s">
        <v>110</v>
      </c>
      <c r="N2" s="5" t="s">
        <v>113</v>
      </c>
      <c r="O2" s="5"/>
      <c r="P2" s="15" t="s">
        <v>111</v>
      </c>
      <c r="Q2" s="15" t="s">
        <v>112</v>
      </c>
      <c r="R2" s="5" t="s">
        <v>113</v>
      </c>
      <c r="S2" s="5" t="s">
        <v>114</v>
      </c>
      <c r="T2" s="15" t="s">
        <v>72</v>
      </c>
      <c r="U2" s="5">
        <v>-12</v>
      </c>
      <c r="V2" s="5">
        <v>5</v>
      </c>
      <c r="W2" s="5">
        <v>1</v>
      </c>
      <c r="X2" s="5">
        <v>-2</v>
      </c>
      <c r="Y2" s="15" t="s">
        <v>162</v>
      </c>
      <c r="Z2" s="105" t="s">
        <v>164</v>
      </c>
      <c r="AA2" s="105" t="s">
        <v>165</v>
      </c>
      <c r="AB2" s="105"/>
      <c r="AC2" s="59" t="str">
        <f>IF(Lists!G2="","",Lists!G2)</f>
        <v/>
      </c>
    </row>
    <row r="3" spans="1:29" x14ac:dyDescent="0.2">
      <c r="A3" s="15" t="s">
        <v>77</v>
      </c>
      <c r="B3" s="15" t="s">
        <v>46</v>
      </c>
      <c r="C3" s="59" t="str">
        <f>IF(Lists!A3="","",Lists!A3&amp;" - ")</f>
        <v xml:space="preserve">Worksheet  - </v>
      </c>
      <c r="D3" s="59" t="str">
        <f>IF(Lists!B3="","",Lists!B3)</f>
        <v>Worksheet</v>
      </c>
      <c r="E3" s="59" t="str">
        <f>IF(Lists!C3="","",Lists!C3)</f>
        <v>A</v>
      </c>
      <c r="F3" s="59" t="str">
        <f>IF(Lists!D3="","",Lists!D3)</f>
        <v>No</v>
      </c>
      <c r="G3" s="59" t="str">
        <f>IF(Lists!E3="","",Lists!E3)</f>
        <v>TA help</v>
      </c>
      <c r="H3" s="59" t="str">
        <f>IF(Lists!F3="","",Lists!F3)</f>
        <v>Safety goggles</v>
      </c>
      <c r="I3" s="15" t="s">
        <v>83</v>
      </c>
      <c r="J3" s="15" t="s">
        <v>3</v>
      </c>
      <c r="K3" s="15">
        <v>2</v>
      </c>
      <c r="L3" s="15" t="s">
        <v>115</v>
      </c>
      <c r="M3" s="5">
        <v>0</v>
      </c>
      <c r="N3" s="5" t="s">
        <v>116</v>
      </c>
      <c r="O3" s="5">
        <v>1</v>
      </c>
      <c r="P3" s="15" t="s">
        <v>6</v>
      </c>
      <c r="Q3" s="15" t="s">
        <v>117</v>
      </c>
      <c r="R3" s="5" t="s">
        <v>118</v>
      </c>
      <c r="S3" s="5" t="s">
        <v>119</v>
      </c>
      <c r="U3" s="5">
        <v>-8</v>
      </c>
      <c r="V3" s="5">
        <v>4</v>
      </c>
      <c r="Y3" s="15" t="s">
        <v>158</v>
      </c>
      <c r="AA3" s="105" t="s">
        <v>166</v>
      </c>
      <c r="AB3" s="105">
        <v>1</v>
      </c>
      <c r="AC3" s="59" t="str">
        <f>IF(Lists!G3="","",Lists!G3)</f>
        <v>Other 1</v>
      </c>
    </row>
    <row r="4" spans="1:29" x14ac:dyDescent="0.2">
      <c r="A4" s="15" t="s">
        <v>76</v>
      </c>
      <c r="B4" s="15" t="s">
        <v>47</v>
      </c>
      <c r="C4" s="59" t="str">
        <f>IF(Lists!A4="","",Lists!A4&amp;" - ")</f>
        <v xml:space="preserve">Practical  - </v>
      </c>
      <c r="D4" s="59" t="str">
        <f>IF(Lists!B4="","",Lists!B4)</f>
        <v>Fill in the blanks</v>
      </c>
      <c r="E4" s="59" t="str">
        <f>IF(Lists!C4="","",Lists!C4)</f>
        <v>K</v>
      </c>
      <c r="F4" s="59" t="str">
        <f>IF(Lists!D4="","",Lists!D4)</f>
        <v/>
      </c>
      <c r="G4" s="59" t="str">
        <f>IF(Lists!E4="","",Lists!E4)</f>
        <v/>
      </c>
      <c r="H4" s="59" t="str">
        <f>IF(Lists!F4="","",Lists!F4)</f>
        <v>Fume cupboard</v>
      </c>
      <c r="I4" s="15" t="s">
        <v>84</v>
      </c>
      <c r="J4" s="15" t="s">
        <v>83</v>
      </c>
      <c r="K4" s="15">
        <v>3</v>
      </c>
      <c r="L4" s="15" t="s">
        <v>120</v>
      </c>
      <c r="M4" s="5">
        <v>10</v>
      </c>
      <c r="N4" s="5" t="s">
        <v>121</v>
      </c>
      <c r="O4" s="5">
        <v>2</v>
      </c>
      <c r="P4" s="15" t="s">
        <v>157</v>
      </c>
      <c r="R4" s="5" t="s">
        <v>122</v>
      </c>
      <c r="S4" s="5"/>
      <c r="U4" s="5">
        <v>-4</v>
      </c>
      <c r="V4" s="5">
        <v>3</v>
      </c>
      <c r="AB4" s="15">
        <v>2</v>
      </c>
      <c r="AC4" s="59" t="str">
        <f>IF(Lists!G4="","",Lists!G4)</f>
        <v>Other 2</v>
      </c>
    </row>
    <row r="5" spans="1:29" x14ac:dyDescent="0.2">
      <c r="B5" s="15" t="s">
        <v>48</v>
      </c>
      <c r="C5" s="59" t="str">
        <f>IF(Lists!A5="","",Lists!A5&amp;" - ")</f>
        <v xml:space="preserve">Demo - </v>
      </c>
      <c r="D5" s="59" t="str">
        <f>IF(Lists!B5="","",Lists!B5)</f>
        <v>Crossword</v>
      </c>
      <c r="E5" s="59" t="str">
        <f>IF(Lists!C5="","",Lists!C5)</f>
        <v>VA</v>
      </c>
      <c r="F5" s="59" t="str">
        <f>IF(Lists!D5="","",Lists!D5)</f>
        <v/>
      </c>
      <c r="G5" s="59" t="str">
        <f>IF(Lists!E5="","",Lists!E5)</f>
        <v/>
      </c>
      <c r="H5" s="59" t="str">
        <f>IF(Lists!F5="","",Lists!F5)</f>
        <v/>
      </c>
      <c r="I5" s="15" t="s">
        <v>85</v>
      </c>
      <c r="J5" s="15" t="s">
        <v>0</v>
      </c>
      <c r="K5" s="15">
        <v>4</v>
      </c>
      <c r="M5" s="5">
        <v>20</v>
      </c>
      <c r="N5" s="5" t="s">
        <v>123</v>
      </c>
      <c r="O5" s="5">
        <v>3</v>
      </c>
      <c r="AB5" s="15">
        <v>3</v>
      </c>
      <c r="AC5" s="59" t="str">
        <f>IF(Lists!G5="","",Lists!G5)</f>
        <v>Other 3</v>
      </c>
    </row>
    <row r="6" spans="1:29" x14ac:dyDescent="0.2">
      <c r="B6" s="15" t="s">
        <v>49</v>
      </c>
      <c r="C6" s="59" t="str">
        <f>IF(Lists!A6="","",Lists!A6&amp;" - ")</f>
        <v xml:space="preserve">Group work - </v>
      </c>
      <c r="D6" s="59" t="str">
        <f>IF(Lists!B6="","",Lists!B6)</f>
        <v>Revise</v>
      </c>
      <c r="E6" s="59" t="str">
        <f>IF(Lists!C6="","",Lists!C6)</f>
        <v>VK</v>
      </c>
      <c r="F6" s="59" t="str">
        <f>IF(Lists!D6="","",Lists!D6)</f>
        <v/>
      </c>
      <c r="G6" s="59" t="str">
        <f>IF(Lists!E6="","",Lists!E6)</f>
        <v/>
      </c>
      <c r="H6" s="59" t="str">
        <f>IF(Lists!F6="","",Lists!F6)</f>
        <v/>
      </c>
      <c r="I6" s="15" t="s">
        <v>0</v>
      </c>
      <c r="J6" s="15" t="s">
        <v>82</v>
      </c>
      <c r="K6" s="15">
        <v>5</v>
      </c>
      <c r="M6" s="5">
        <v>30</v>
      </c>
      <c r="N6" s="5" t="s">
        <v>124</v>
      </c>
      <c r="O6" s="5">
        <v>4</v>
      </c>
      <c r="R6" s="5"/>
      <c r="S6" s="5"/>
      <c r="U6" s="5">
        <v>0</v>
      </c>
      <c r="V6" s="5">
        <v>2</v>
      </c>
      <c r="AB6" s="15">
        <v>4</v>
      </c>
      <c r="AC6" s="59" t="str">
        <f>IF(Lists!G6="","",Lists!G6)</f>
        <v>Other 4</v>
      </c>
    </row>
    <row r="7" spans="1:29" x14ac:dyDescent="0.2">
      <c r="B7" s="15" t="s">
        <v>50</v>
      </c>
      <c r="C7" s="59" t="str">
        <f>IF(Lists!A7="","",Lists!A7&amp;" - ")</f>
        <v xml:space="preserve">Powerpoint  - </v>
      </c>
      <c r="D7" s="59" t="str">
        <f>IF(Lists!B7="","",Lists!B7)</f>
        <v/>
      </c>
      <c r="E7" s="59" t="str">
        <f>IF(Lists!C7="","",Lists!C7)</f>
        <v>AK</v>
      </c>
      <c r="F7" s="59" t="str">
        <f>IF(Lists!D7="","",Lists!D7)</f>
        <v/>
      </c>
      <c r="G7" s="59" t="str">
        <f>IF(Lists!E7="","",Lists!E7)</f>
        <v/>
      </c>
      <c r="H7" s="59" t="str">
        <f>IF(Lists!F7="","",Lists!F7)</f>
        <v/>
      </c>
      <c r="K7" s="15">
        <v>6</v>
      </c>
      <c r="M7" s="5">
        <v>40</v>
      </c>
      <c r="N7" s="5" t="s">
        <v>125</v>
      </c>
      <c r="O7" s="5">
        <v>5</v>
      </c>
      <c r="R7" s="5"/>
      <c r="S7" s="5"/>
      <c r="U7" s="5">
        <v>3</v>
      </c>
      <c r="V7" s="5">
        <v>1</v>
      </c>
      <c r="AB7" s="15">
        <v>5</v>
      </c>
      <c r="AC7" s="59" t="str">
        <f>IF(Lists!G7="","",Lists!G7)</f>
        <v>Other 5</v>
      </c>
    </row>
    <row r="8" spans="1:29" x14ac:dyDescent="0.2">
      <c r="B8" s="15" t="s">
        <v>51</v>
      </c>
      <c r="C8" s="59" t="str">
        <f>IF(Lists!A8="","",Lists!A8&amp;" - ")</f>
        <v xml:space="preserve">Peer assessment - </v>
      </c>
      <c r="D8" s="59" t="str">
        <f>IF(Lists!B8="","",Lists!B8)</f>
        <v/>
      </c>
      <c r="E8" s="59" t="str">
        <f>IF(Lists!C8="","",Lists!C8)</f>
        <v>VAK</v>
      </c>
      <c r="F8" s="59" t="str">
        <f>IF(Lists!D8="","",Lists!D8)</f>
        <v/>
      </c>
      <c r="G8" s="59" t="str">
        <f>IF(Lists!E8="","",Lists!E8)</f>
        <v/>
      </c>
      <c r="H8" s="59" t="str">
        <f>IF(Lists!F8="","",Lists!F8)</f>
        <v/>
      </c>
      <c r="M8" s="5">
        <v>50</v>
      </c>
      <c r="N8" s="5" t="s">
        <v>126</v>
      </c>
      <c r="O8" s="5">
        <v>6</v>
      </c>
      <c r="R8" s="5"/>
      <c r="AB8" s="15">
        <v>6</v>
      </c>
      <c r="AC8" s="59" t="str">
        <f>IF(Lists!G8="","",Lists!G8)</f>
        <v>Other 6</v>
      </c>
    </row>
    <row r="9" spans="1:29" x14ac:dyDescent="0.2">
      <c r="B9" s="15" t="s">
        <v>52</v>
      </c>
      <c r="C9" s="59" t="str">
        <f>IF(Lists!A9="","",Lists!A9&amp;" - ")</f>
        <v xml:space="preserve">Test - </v>
      </c>
      <c r="D9" s="59" t="str">
        <f>IF(Lists!B9="","",Lists!B9)</f>
        <v/>
      </c>
      <c r="E9" s="59" t="str">
        <f>IF(Lists!C9="","",Lists!C9)</f>
        <v/>
      </c>
      <c r="F9" s="59" t="str">
        <f>IF(Lists!D9="","",Lists!D9)</f>
        <v/>
      </c>
      <c r="G9" s="59" t="str">
        <f>IF(Lists!E9="","",Lists!E9)</f>
        <v/>
      </c>
      <c r="H9" s="59" t="str">
        <f>IF(Lists!F9="","",Lists!F9)</f>
        <v/>
      </c>
      <c r="M9" s="5">
        <v>60</v>
      </c>
      <c r="N9" s="5" t="s">
        <v>81</v>
      </c>
      <c r="O9" s="5">
        <v>7</v>
      </c>
      <c r="R9" s="5"/>
      <c r="AB9" s="15">
        <v>7</v>
      </c>
      <c r="AC9" s="59" t="str">
        <f>IF(Lists!G9="","",Lists!G9)</f>
        <v>Other 7</v>
      </c>
    </row>
    <row r="10" spans="1:29" x14ac:dyDescent="0.2">
      <c r="B10" s="15" t="s">
        <v>53</v>
      </c>
      <c r="C10" s="59" t="str">
        <f>IF(Lists!A10="","",Lists!A10&amp;" - ")</f>
        <v xml:space="preserve">OHT - </v>
      </c>
      <c r="D10" s="59" t="str">
        <f>IF(Lists!B10="","",Lists!B10)</f>
        <v/>
      </c>
      <c r="E10" s="59" t="str">
        <f>IF(Lists!C10="","",Lists!C10)</f>
        <v/>
      </c>
      <c r="F10" s="59" t="str">
        <f>IF(Lists!D10="","",Lists!D10)</f>
        <v/>
      </c>
      <c r="G10" s="59" t="str">
        <f>IF(Lists!E10="","",Lists!E10)</f>
        <v/>
      </c>
      <c r="H10" s="59" t="str">
        <f>IF(Lists!F10="","",Lists!F10)</f>
        <v/>
      </c>
      <c r="M10" s="5">
        <v>70</v>
      </c>
      <c r="N10" s="5" t="s">
        <v>67</v>
      </c>
      <c r="O10" s="5">
        <v>8</v>
      </c>
      <c r="R10" s="5"/>
      <c r="AB10" s="15">
        <v>8</v>
      </c>
      <c r="AC10" s="59" t="str">
        <f>IF(Lists!G10="","",Lists!G10)</f>
        <v>Other 8</v>
      </c>
    </row>
    <row r="11" spans="1:29" x14ac:dyDescent="0.2">
      <c r="B11" s="15" t="s">
        <v>54</v>
      </c>
      <c r="C11" s="59" t="str">
        <f>IF(Lists!A11="","",Lists!A11&amp;" - ")</f>
        <v xml:space="preserve">Crossword - </v>
      </c>
      <c r="D11" s="59" t="str">
        <f>IF(Lists!B11="","",Lists!B11)</f>
        <v/>
      </c>
      <c r="E11" s="59" t="str">
        <f>IF(Lists!C11="","",Lists!C11)</f>
        <v/>
      </c>
      <c r="F11" s="59" t="str">
        <f>IF(Lists!D11="","",Lists!D11)</f>
        <v/>
      </c>
      <c r="G11" s="59" t="str">
        <f>IF(Lists!E11="","",Lists!E11)</f>
        <v/>
      </c>
      <c r="H11" s="59" t="str">
        <f>IF(Lists!F11="","",Lists!F11)</f>
        <v/>
      </c>
      <c r="M11" s="5">
        <v>80</v>
      </c>
      <c r="N11" s="5" t="s">
        <v>154</v>
      </c>
      <c r="O11" s="5">
        <v>9</v>
      </c>
      <c r="R11" s="5"/>
      <c r="AB11" s="15">
        <v>9</v>
      </c>
      <c r="AC11" s="59" t="str">
        <f>IF(Lists!G11="","",Lists!G11)</f>
        <v>Other 9</v>
      </c>
    </row>
    <row r="12" spans="1:29" x14ac:dyDescent="0.2">
      <c r="B12" s="15" t="s">
        <v>55</v>
      </c>
      <c r="C12" s="59" t="str">
        <f>IF(Lists!A12="","",Lists!A12&amp;" - ")</f>
        <v xml:space="preserve">Wordsearch  - </v>
      </c>
      <c r="D12" s="59" t="str">
        <f>IF(Lists!B12="","",Lists!B12)</f>
        <v/>
      </c>
      <c r="E12" s="59" t="str">
        <f>IF(Lists!C12="","",Lists!C12)</f>
        <v/>
      </c>
      <c r="F12" s="59" t="str">
        <f>IF(Lists!D12="","",Lists!D12)</f>
        <v/>
      </c>
      <c r="G12" s="59" t="str">
        <f>IF(Lists!E12="","",Lists!E12)</f>
        <v/>
      </c>
      <c r="H12" s="59" t="str">
        <f>IF(Lists!F12="","",Lists!F12)</f>
        <v/>
      </c>
      <c r="R12" s="5"/>
      <c r="AB12" s="15">
        <v>10</v>
      </c>
      <c r="AC12" s="59" t="str">
        <f>IF(Lists!G12="","",Lists!G12)</f>
        <v>Other 10</v>
      </c>
    </row>
    <row r="13" spans="1:29" x14ac:dyDescent="0.2">
      <c r="B13" s="15" t="s">
        <v>56</v>
      </c>
      <c r="C13" s="59" t="str">
        <f>IF(Lists!A13="","",Lists!A13&amp;" - ")</f>
        <v xml:space="preserve">Quiz - </v>
      </c>
      <c r="D13" s="59" t="str">
        <f>IF(Lists!B13="","",Lists!B13)</f>
        <v/>
      </c>
      <c r="E13" s="59" t="str">
        <f>IF(Lists!C13="","",Lists!C13)</f>
        <v/>
      </c>
      <c r="F13" s="59" t="str">
        <f>IF(Lists!D13="","",Lists!D13)</f>
        <v/>
      </c>
      <c r="G13" s="59" t="str">
        <f>IF(Lists!E13="","",Lists!E13)</f>
        <v/>
      </c>
      <c r="H13" s="59" t="str">
        <f>IF(Lists!F13="","",Lists!F13)</f>
        <v/>
      </c>
      <c r="M13" s="5" t="s">
        <v>115</v>
      </c>
      <c r="N13" s="5" t="s">
        <v>118</v>
      </c>
      <c r="O13" s="5"/>
      <c r="R13" s="5"/>
      <c r="AC13" s="59"/>
    </row>
    <row r="14" spans="1:29" x14ac:dyDescent="0.2">
      <c r="C14" s="59" t="str">
        <f>IF(Lists!A14="","",Lists!A14&amp;" - ")</f>
        <v xml:space="preserve">ICT - </v>
      </c>
      <c r="D14" s="59" t="str">
        <f>IF(Lists!B14="","",Lists!B14)</f>
        <v/>
      </c>
      <c r="E14" s="59" t="str">
        <f>IF(Lists!C14="","",Lists!C14)</f>
        <v/>
      </c>
      <c r="F14" s="59" t="str">
        <f>IF(Lists!D14="","",Lists!D14)</f>
        <v/>
      </c>
      <c r="G14" s="59" t="str">
        <f>IF(Lists!E14="","",Lists!E14)</f>
        <v/>
      </c>
      <c r="H14" s="59" t="str">
        <f>IF(Lists!F14="","",Lists!F14)</f>
        <v/>
      </c>
      <c r="M14" s="5">
        <v>0</v>
      </c>
      <c r="N14" s="5" t="s">
        <v>116</v>
      </c>
      <c r="O14" s="5">
        <v>1</v>
      </c>
      <c r="R14" s="5"/>
      <c r="AC14" s="59"/>
    </row>
    <row r="15" spans="1:29" x14ac:dyDescent="0.2">
      <c r="C15" s="59" t="str">
        <f>IF(Lists!A15="","",Lists!A15&amp;" - ")</f>
        <v xml:space="preserve">Discussion - </v>
      </c>
      <c r="D15" s="59" t="str">
        <f>IF(Lists!B15="","",Lists!B15)</f>
        <v/>
      </c>
      <c r="E15" s="59" t="str">
        <f>IF(Lists!C15="","",Lists!C15)</f>
        <v/>
      </c>
      <c r="F15" s="59" t="str">
        <f>IF(Lists!D15="","",Lists!D15)</f>
        <v/>
      </c>
      <c r="G15" s="59" t="str">
        <f>IF(Lists!E15="","",Lists!E15)</f>
        <v/>
      </c>
      <c r="H15" s="59" t="str">
        <f>IF(Lists!F15="","",Lists!F15)</f>
        <v/>
      </c>
      <c r="M15" s="5">
        <v>10</v>
      </c>
      <c r="N15" s="5" t="s">
        <v>116</v>
      </c>
      <c r="O15" s="5">
        <v>2</v>
      </c>
      <c r="R15" s="5"/>
      <c r="AC15" s="59"/>
    </row>
    <row r="16" spans="1:29" x14ac:dyDescent="0.2">
      <c r="C16" s="59" t="str">
        <f>IF(Lists!A16="","",Lists!A16&amp;" - ")</f>
        <v xml:space="preserve">Instruction - </v>
      </c>
      <c r="D16" s="59" t="str">
        <f>IF(Lists!B16="","",Lists!B16)</f>
        <v/>
      </c>
      <c r="E16" s="59" t="str">
        <f>IF(Lists!C16="","",Lists!C16)</f>
        <v/>
      </c>
      <c r="F16" s="59" t="str">
        <f>IF(Lists!D16="","",Lists!D16)</f>
        <v/>
      </c>
      <c r="G16" s="59" t="str">
        <f>IF(Lists!E16="","",Lists!E16)</f>
        <v/>
      </c>
      <c r="H16" s="59" t="str">
        <f>IF(Lists!F16="","",Lists!F16)</f>
        <v/>
      </c>
      <c r="M16" s="5">
        <v>20</v>
      </c>
      <c r="N16" s="5" t="s">
        <v>121</v>
      </c>
      <c r="O16" s="5">
        <v>3</v>
      </c>
      <c r="R16" s="5"/>
      <c r="AC16" s="59"/>
    </row>
    <row r="17" spans="3:29" x14ac:dyDescent="0.2">
      <c r="C17" s="59" t="str">
        <f>IF(Lists!A17="","",Lists!A17&amp;" - ")</f>
        <v xml:space="preserve">Animation - </v>
      </c>
      <c r="D17" s="59" t="str">
        <f>IF(Lists!B17="","",Lists!B17)</f>
        <v/>
      </c>
      <c r="E17" s="59" t="str">
        <f>IF(Lists!C17="","",Lists!C17)</f>
        <v/>
      </c>
      <c r="F17" s="59" t="str">
        <f>IF(Lists!D17="","",Lists!D17)</f>
        <v/>
      </c>
      <c r="G17" s="59" t="str">
        <f>IF(Lists!E17="","",Lists!E17)</f>
        <v/>
      </c>
      <c r="H17" s="59" t="str">
        <f>IF(Lists!F17="","",Lists!F17)</f>
        <v/>
      </c>
      <c r="M17" s="5">
        <v>30</v>
      </c>
      <c r="N17" s="5" t="s">
        <v>123</v>
      </c>
      <c r="O17" s="5">
        <v>4</v>
      </c>
      <c r="AC17" s="59"/>
    </row>
    <row r="18" spans="3:29" x14ac:dyDescent="0.2">
      <c r="C18" s="59" t="str">
        <f>IF(Lists!A18="","",Lists!A18&amp;" - ")</f>
        <v/>
      </c>
      <c r="D18" s="59" t="str">
        <f>IF(Lists!B18="","",Lists!B18)</f>
        <v/>
      </c>
      <c r="E18" s="59" t="str">
        <f>IF(Lists!C18="","",Lists!C18)</f>
        <v/>
      </c>
      <c r="F18" s="59" t="str">
        <f>IF(Lists!D18="","",Lists!D18)</f>
        <v/>
      </c>
      <c r="G18" s="59" t="str">
        <f>IF(Lists!E18="","",Lists!E18)</f>
        <v/>
      </c>
      <c r="H18" s="59" t="str">
        <f>IF(Lists!F18="","",Lists!F18)</f>
        <v/>
      </c>
      <c r="M18" s="5">
        <v>40</v>
      </c>
      <c r="N18" s="5" t="s">
        <v>124</v>
      </c>
      <c r="O18" s="5">
        <v>5</v>
      </c>
      <c r="AC18" s="59"/>
    </row>
    <row r="19" spans="3:29" x14ac:dyDescent="0.2">
      <c r="C19" s="59" t="str">
        <f>IF(Lists!A19="","",Lists!A19&amp;" - ")</f>
        <v/>
      </c>
      <c r="D19" s="59" t="str">
        <f>IF(Lists!B19="","",Lists!B19)</f>
        <v/>
      </c>
      <c r="E19" s="59" t="str">
        <f>IF(Lists!C19="","",Lists!C19)</f>
        <v/>
      </c>
      <c r="F19" s="59" t="str">
        <f>IF(Lists!D19="","",Lists!D19)</f>
        <v/>
      </c>
      <c r="G19" s="59" t="str">
        <f>IF(Lists!E19="","",Lists!E19)</f>
        <v/>
      </c>
      <c r="H19" s="59" t="str">
        <f>IF(Lists!F19="","",Lists!F19)</f>
        <v/>
      </c>
      <c r="M19" s="5">
        <v>50</v>
      </c>
      <c r="N19" s="5" t="s">
        <v>125</v>
      </c>
      <c r="O19" s="5">
        <v>6</v>
      </c>
      <c r="AC19" s="59"/>
    </row>
    <row r="20" spans="3:29" x14ac:dyDescent="0.2">
      <c r="C20" s="59" t="str">
        <f>IF(Lists!A20="","",Lists!A20&amp;" - ")</f>
        <v/>
      </c>
      <c r="D20" s="59" t="str">
        <f>IF(Lists!B20="","",Lists!B20)</f>
        <v/>
      </c>
      <c r="E20" s="59" t="str">
        <f>IF(Lists!C20="","",Lists!C20)</f>
        <v/>
      </c>
      <c r="F20" s="59" t="str">
        <f>IF(Lists!D20="","",Lists!D20)</f>
        <v/>
      </c>
      <c r="G20" s="59" t="str">
        <f>IF(Lists!E20="","",Lists!E20)</f>
        <v/>
      </c>
      <c r="H20" s="59" t="str">
        <f>IF(Lists!F20="","",Lists!F20)</f>
        <v/>
      </c>
      <c r="M20" s="5">
        <v>60</v>
      </c>
      <c r="N20" s="5" t="s">
        <v>126</v>
      </c>
      <c r="O20" s="5">
        <v>7</v>
      </c>
      <c r="AC20" s="59"/>
    </row>
    <row r="21" spans="3:29" x14ac:dyDescent="0.2">
      <c r="C21" s="59" t="str">
        <f>IF(Lists!A21="","",Lists!A21&amp;" - ")</f>
        <v/>
      </c>
      <c r="D21" s="59" t="str">
        <f>IF(Lists!B21="","",Lists!B21)</f>
        <v/>
      </c>
      <c r="E21" s="59" t="str">
        <f>IF(Lists!C21="","",Lists!C21)</f>
        <v/>
      </c>
      <c r="F21" s="59" t="str">
        <f>IF(Lists!D21="","",Lists!D21)</f>
        <v/>
      </c>
      <c r="G21" s="59" t="str">
        <f>IF(Lists!E21="","",Lists!E21)</f>
        <v/>
      </c>
      <c r="H21" s="59" t="str">
        <f>IF(Lists!F21="","",Lists!F21)</f>
        <v/>
      </c>
      <c r="M21" s="5">
        <v>70</v>
      </c>
      <c r="N21" s="5" t="s">
        <v>81</v>
      </c>
      <c r="O21" s="5">
        <v>8</v>
      </c>
      <c r="AC21" s="59"/>
    </row>
    <row r="22" spans="3:29" x14ac:dyDescent="0.2">
      <c r="C22" s="59" t="str">
        <f>IF(Lists!A22="","",Lists!A22&amp;" - ")</f>
        <v/>
      </c>
      <c r="D22" s="59" t="str">
        <f>IF(Lists!B22="","",Lists!B22)</f>
        <v/>
      </c>
      <c r="E22" s="59" t="str">
        <f>IF(Lists!C22="","",Lists!C22)</f>
        <v/>
      </c>
      <c r="F22" s="59" t="str">
        <f>IF(Lists!D22="","",Lists!D22)</f>
        <v/>
      </c>
      <c r="G22" s="59" t="str">
        <f>IF(Lists!E22="","",Lists!E22)</f>
        <v/>
      </c>
      <c r="H22" s="59" t="str">
        <f>IF(Lists!F22="","",Lists!F22)</f>
        <v/>
      </c>
      <c r="AC22" s="59"/>
    </row>
    <row r="23" spans="3:29" x14ac:dyDescent="0.2">
      <c r="C23" s="59" t="str">
        <f>IF(Lists!A23="","",Lists!A23&amp;" - ")</f>
        <v/>
      </c>
      <c r="D23" s="59" t="str">
        <f>IF(Lists!B23="","",Lists!B23)</f>
        <v/>
      </c>
      <c r="E23" s="59" t="str">
        <f>IF(Lists!C23="","",Lists!C23)</f>
        <v/>
      </c>
      <c r="F23" s="59" t="str">
        <f>IF(Lists!D23="","",Lists!D23)</f>
        <v/>
      </c>
      <c r="G23" s="59" t="str">
        <f>IF(Lists!E23="","",Lists!E23)</f>
        <v/>
      </c>
      <c r="H23" s="59" t="str">
        <f>IF(Lists!F23="","",Lists!F23)</f>
        <v/>
      </c>
      <c r="AC23" s="59"/>
    </row>
    <row r="24" spans="3:29" x14ac:dyDescent="0.2">
      <c r="C24" s="59" t="str">
        <f>IF(Lists!A24="","",Lists!A24&amp;" - ")</f>
        <v/>
      </c>
      <c r="D24" s="59" t="str">
        <f>IF(Lists!B24="","",Lists!B24)</f>
        <v/>
      </c>
      <c r="E24" s="59" t="str">
        <f>IF(Lists!C24="","",Lists!C24)</f>
        <v/>
      </c>
      <c r="F24" s="59" t="str">
        <f>IF(Lists!D24="","",Lists!D24)</f>
        <v/>
      </c>
      <c r="G24" s="59" t="str">
        <f>IF(Lists!E24="","",Lists!E24)</f>
        <v/>
      </c>
      <c r="H24" s="59" t="str">
        <f>IF(Lists!F24="","",Lists!F24)</f>
        <v/>
      </c>
      <c r="M24" s="5" t="s">
        <v>120</v>
      </c>
      <c r="N24" s="5" t="s">
        <v>122</v>
      </c>
      <c r="O24" s="5"/>
      <c r="AC24" s="59"/>
    </row>
    <row r="25" spans="3:29" x14ac:dyDescent="0.2">
      <c r="C25" s="59" t="str">
        <f>IF(Lists!A25="","",Lists!A25&amp;" - ")</f>
        <v/>
      </c>
      <c r="D25" s="59" t="str">
        <f>IF(Lists!B25="","",Lists!B25)</f>
        <v/>
      </c>
      <c r="E25" s="59" t="str">
        <f>IF(Lists!C25="","",Lists!C25)</f>
        <v/>
      </c>
      <c r="F25" s="59" t="str">
        <f>IF(Lists!D25="","",Lists!D25)</f>
        <v/>
      </c>
      <c r="G25" s="59" t="str">
        <f>IF(Lists!E25="","",Lists!E25)</f>
        <v/>
      </c>
      <c r="H25" s="59" t="str">
        <f>IF(Lists!F25="","",Lists!F25)</f>
        <v/>
      </c>
      <c r="M25" s="5">
        <v>0</v>
      </c>
      <c r="N25" s="5" t="s">
        <v>127</v>
      </c>
      <c r="O25" s="5">
        <v>1</v>
      </c>
      <c r="AC25" s="59"/>
    </row>
    <row r="26" spans="3:29" x14ac:dyDescent="0.2">
      <c r="C26" s="59" t="str">
        <f>IF(Lists!A26="","",Lists!A26&amp;" - ")</f>
        <v/>
      </c>
      <c r="D26" s="59" t="str">
        <f>IF(Lists!B26="","",Lists!B26)</f>
        <v/>
      </c>
      <c r="E26" s="59" t="str">
        <f>IF(Lists!C26="","",Lists!C26)</f>
        <v/>
      </c>
      <c r="F26" s="59" t="str">
        <f>IF(Lists!D26="","",Lists!D26)</f>
        <v/>
      </c>
      <c r="G26" s="59" t="str">
        <f>IF(Lists!E26="","",Lists!E26)</f>
        <v/>
      </c>
      <c r="H26" s="59" t="str">
        <f>IF(Lists!F26="","",Lists!F26)</f>
        <v/>
      </c>
      <c r="M26" s="5">
        <v>5</v>
      </c>
      <c r="N26" s="5" t="s">
        <v>128</v>
      </c>
      <c r="O26" s="5">
        <v>2</v>
      </c>
      <c r="AC26" s="59"/>
    </row>
    <row r="27" spans="3:29" x14ac:dyDescent="0.2">
      <c r="C27" s="59" t="str">
        <f>IF(Lists!A27="","",Lists!A27&amp;" - ")</f>
        <v/>
      </c>
      <c r="D27" s="59" t="str">
        <f>IF(Lists!B27="","",Lists!B27)</f>
        <v/>
      </c>
      <c r="E27" s="59" t="str">
        <f>IF(Lists!C27="","",Lists!C27)</f>
        <v/>
      </c>
      <c r="F27" s="59" t="str">
        <f>IF(Lists!D27="","",Lists!D27)</f>
        <v/>
      </c>
      <c r="G27" s="59" t="str">
        <f>IF(Lists!E27="","",Lists!E27)</f>
        <v/>
      </c>
      <c r="H27" s="59" t="str">
        <f>IF(Lists!F27="","",Lists!F27)</f>
        <v/>
      </c>
      <c r="M27" s="5">
        <v>10</v>
      </c>
      <c r="N27" s="5" t="s">
        <v>129</v>
      </c>
      <c r="O27" s="5">
        <v>3</v>
      </c>
      <c r="AC27" s="59"/>
    </row>
    <row r="28" spans="3:29" x14ac:dyDescent="0.2">
      <c r="C28" s="59" t="str">
        <f>IF(Lists!A28="","",Lists!A28&amp;" - ")</f>
        <v/>
      </c>
      <c r="D28" s="59" t="str">
        <f>IF(Lists!B28="","",Lists!B28)</f>
        <v/>
      </c>
      <c r="E28" s="59" t="str">
        <f>IF(Lists!C28="","",Lists!C28)</f>
        <v/>
      </c>
      <c r="F28" s="59" t="str">
        <f>IF(Lists!D28="","",Lists!D28)</f>
        <v/>
      </c>
      <c r="G28" s="59" t="str">
        <f>IF(Lists!E28="","",Lists!E28)</f>
        <v/>
      </c>
      <c r="H28" s="59" t="str">
        <f>IF(Lists!F28="","",Lists!F28)</f>
        <v/>
      </c>
      <c r="M28" s="5">
        <v>15</v>
      </c>
      <c r="N28" s="5" t="s">
        <v>130</v>
      </c>
      <c r="O28" s="5">
        <v>4</v>
      </c>
      <c r="AC28" s="59"/>
    </row>
    <row r="29" spans="3:29" x14ac:dyDescent="0.2">
      <c r="C29" s="59" t="str">
        <f>IF(Lists!A29="","",Lists!A29&amp;" - ")</f>
        <v/>
      </c>
      <c r="D29" s="59" t="str">
        <f>IF(Lists!B29="","",Lists!B29)</f>
        <v/>
      </c>
      <c r="E29" s="59" t="str">
        <f>IF(Lists!C29="","",Lists!C29)</f>
        <v/>
      </c>
      <c r="F29" s="59" t="str">
        <f>IF(Lists!D29="","",Lists!D29)</f>
        <v/>
      </c>
      <c r="G29" s="59" t="str">
        <f>IF(Lists!E29="","",Lists!E29)</f>
        <v/>
      </c>
      <c r="H29" s="59" t="str">
        <f>IF(Lists!F29="","",Lists!F29)</f>
        <v/>
      </c>
      <c r="M29" s="5">
        <v>20</v>
      </c>
      <c r="N29" s="5" t="s">
        <v>131</v>
      </c>
      <c r="O29" s="5">
        <v>5</v>
      </c>
      <c r="AC29" s="59"/>
    </row>
    <row r="30" spans="3:29" x14ac:dyDescent="0.2">
      <c r="C30" s="59" t="str">
        <f>IF(Lists!A30="","",Lists!A30&amp;" - ")</f>
        <v/>
      </c>
      <c r="D30" s="59" t="str">
        <f>IF(Lists!B30="","",Lists!B30)</f>
        <v/>
      </c>
      <c r="E30" s="59" t="str">
        <f>IF(Lists!C30="","",Lists!C30)</f>
        <v/>
      </c>
      <c r="F30" s="59" t="str">
        <f>IF(Lists!D30="","",Lists!D30)</f>
        <v/>
      </c>
      <c r="G30" s="59" t="str">
        <f>IF(Lists!E30="","",Lists!E30)</f>
        <v/>
      </c>
      <c r="H30" s="59" t="str">
        <f>IF(Lists!F30="","",Lists!F30)</f>
        <v/>
      </c>
      <c r="M30" s="5">
        <v>25</v>
      </c>
      <c r="N30" s="5" t="s">
        <v>132</v>
      </c>
      <c r="O30" s="5">
        <v>6</v>
      </c>
      <c r="AC30" s="59"/>
    </row>
    <row r="31" spans="3:29" x14ac:dyDescent="0.2">
      <c r="C31" s="59" t="str">
        <f>IF(Lists!A31="","",Lists!A31&amp;" - ")</f>
        <v/>
      </c>
      <c r="D31" s="59" t="str">
        <f>IF(Lists!B31="","",Lists!B31)</f>
        <v/>
      </c>
      <c r="E31" s="59" t="str">
        <f>IF(Lists!C31="","",Lists!C31)</f>
        <v/>
      </c>
      <c r="F31" s="59" t="str">
        <f>IF(Lists!D31="","",Lists!D31)</f>
        <v/>
      </c>
      <c r="G31" s="59" t="str">
        <f>IF(Lists!E31="","",Lists!E31)</f>
        <v/>
      </c>
      <c r="H31" s="59" t="str">
        <f>IF(Lists!F31="","",Lists!F31)</f>
        <v/>
      </c>
      <c r="M31" s="5">
        <v>30</v>
      </c>
      <c r="N31" s="5" t="s">
        <v>133</v>
      </c>
      <c r="O31" s="5">
        <v>7</v>
      </c>
      <c r="AC31" s="59"/>
    </row>
    <row r="32" spans="3:29" x14ac:dyDescent="0.2">
      <c r="C32" s="59" t="str">
        <f>IF(Lists!A32="","",Lists!A32&amp;" - ")</f>
        <v/>
      </c>
      <c r="D32" s="59" t="str">
        <f>IF(Lists!B32="","",Lists!B32)</f>
        <v/>
      </c>
      <c r="E32" s="59" t="str">
        <f>IF(Lists!C32="","",Lists!C32)</f>
        <v/>
      </c>
      <c r="F32" s="59" t="str">
        <f>IF(Lists!D32="","",Lists!D32)</f>
        <v/>
      </c>
      <c r="G32" s="59" t="str">
        <f>IF(Lists!E32="","",Lists!E32)</f>
        <v/>
      </c>
      <c r="H32" s="59" t="str">
        <f>IF(Lists!F32="","",Lists!F32)</f>
        <v/>
      </c>
      <c r="M32" s="5">
        <v>35</v>
      </c>
      <c r="N32" s="5" t="s">
        <v>134</v>
      </c>
      <c r="O32" s="5">
        <v>8</v>
      </c>
      <c r="AC32" s="59"/>
    </row>
    <row r="33" spans="3:29" x14ac:dyDescent="0.2">
      <c r="C33" s="59" t="str">
        <f>IF(Lists!A33="","",Lists!A33&amp;" - ")</f>
        <v/>
      </c>
      <c r="D33" s="59" t="str">
        <f>IF(Lists!B33="","",Lists!B33)</f>
        <v/>
      </c>
      <c r="E33" s="59" t="str">
        <f>IF(Lists!C33="","",Lists!C33)</f>
        <v/>
      </c>
      <c r="F33" s="59" t="str">
        <f>IF(Lists!D33="","",Lists!D33)</f>
        <v/>
      </c>
      <c r="G33" s="59" t="str">
        <f>IF(Lists!E33="","",Lists!E33)</f>
        <v/>
      </c>
      <c r="H33" s="59" t="str">
        <f>IF(Lists!F33="","",Lists!F33)</f>
        <v/>
      </c>
      <c r="M33" s="5">
        <v>40</v>
      </c>
      <c r="N33" s="5" t="s">
        <v>135</v>
      </c>
      <c r="O33" s="5">
        <v>9</v>
      </c>
      <c r="AC33" s="59"/>
    </row>
    <row r="34" spans="3:29" x14ac:dyDescent="0.2">
      <c r="C34" s="59" t="str">
        <f>IF(Lists!A34="","",Lists!A34&amp;" - ")</f>
        <v/>
      </c>
      <c r="D34" s="59" t="str">
        <f>IF(Lists!B34="","",Lists!B34)</f>
        <v/>
      </c>
      <c r="E34" s="59" t="str">
        <f>IF(Lists!C34="","",Lists!C34)</f>
        <v/>
      </c>
      <c r="F34" s="59" t="str">
        <f>IF(Lists!D34="","",Lists!D34)</f>
        <v/>
      </c>
      <c r="G34" s="59" t="str">
        <f>IF(Lists!E34="","",Lists!E34)</f>
        <v/>
      </c>
      <c r="H34" s="59" t="str">
        <f>IF(Lists!F34="","",Lists!F34)</f>
        <v/>
      </c>
      <c r="M34" s="5">
        <v>45</v>
      </c>
      <c r="N34" s="5" t="s">
        <v>136</v>
      </c>
      <c r="O34" s="5">
        <v>10</v>
      </c>
      <c r="AC34" s="59"/>
    </row>
    <row r="35" spans="3:29" x14ac:dyDescent="0.2">
      <c r="C35" s="59" t="str">
        <f>IF(Lists!A35="","",Lists!A35&amp;" - ")</f>
        <v/>
      </c>
      <c r="D35" s="59" t="str">
        <f>IF(Lists!B35="","",Lists!B35)</f>
        <v/>
      </c>
      <c r="E35" s="59" t="str">
        <f>IF(Lists!C35="","",Lists!C35)</f>
        <v/>
      </c>
      <c r="F35" s="59" t="str">
        <f>IF(Lists!D35="","",Lists!D35)</f>
        <v/>
      </c>
      <c r="G35" s="59" t="str">
        <f>IF(Lists!E35="","",Lists!E35)</f>
        <v/>
      </c>
      <c r="H35" s="59" t="str">
        <f>IF(Lists!F35="","",Lists!F35)</f>
        <v/>
      </c>
      <c r="M35" s="5">
        <v>50</v>
      </c>
      <c r="N35" s="5" t="s">
        <v>137</v>
      </c>
      <c r="O35" s="5">
        <v>11</v>
      </c>
      <c r="AC35" s="59"/>
    </row>
    <row r="36" spans="3:29" x14ac:dyDescent="0.2">
      <c r="C36" s="59" t="str">
        <f>IF(Lists!A36="","",Lists!A36&amp;" - ")</f>
        <v/>
      </c>
      <c r="D36" s="59" t="str">
        <f>IF(Lists!B36="","",Lists!B36)</f>
        <v/>
      </c>
      <c r="E36" s="59" t="str">
        <f>IF(Lists!C36="","",Lists!C36)</f>
        <v/>
      </c>
      <c r="F36" s="59" t="str">
        <f>IF(Lists!D36="","",Lists!D36)</f>
        <v/>
      </c>
      <c r="G36" s="59" t="str">
        <f>IF(Lists!E36="","",Lists!E36)</f>
        <v/>
      </c>
      <c r="H36" s="59" t="str">
        <f>IF(Lists!F36="","",Lists!F36)</f>
        <v/>
      </c>
      <c r="M36" s="5">
        <v>55</v>
      </c>
      <c r="N36" s="5" t="s">
        <v>138</v>
      </c>
      <c r="O36" s="5">
        <v>12</v>
      </c>
      <c r="AC36" s="59"/>
    </row>
    <row r="37" spans="3:29" x14ac:dyDescent="0.2">
      <c r="C37" s="59" t="str">
        <f>IF(Lists!A37="","",Lists!A37&amp;" - ")</f>
        <v/>
      </c>
      <c r="D37" s="59" t="str">
        <f>IF(Lists!B37="","",Lists!B37)</f>
        <v/>
      </c>
      <c r="E37" s="59" t="str">
        <f>IF(Lists!C37="","",Lists!C37)</f>
        <v/>
      </c>
      <c r="F37" s="59" t="str">
        <f>IF(Lists!D37="","",Lists!D37)</f>
        <v/>
      </c>
      <c r="G37" s="59" t="str">
        <f>IF(Lists!E37="","",Lists!E37)</f>
        <v/>
      </c>
      <c r="H37" s="59" t="str">
        <f>IF(Lists!F37="","",Lists!F37)</f>
        <v/>
      </c>
      <c r="M37" s="5">
        <v>60</v>
      </c>
      <c r="N37" s="5" t="s">
        <v>139</v>
      </c>
      <c r="O37" s="5">
        <v>13</v>
      </c>
      <c r="AC37" s="59"/>
    </row>
    <row r="38" spans="3:29" x14ac:dyDescent="0.2">
      <c r="C38" s="59" t="str">
        <f>IF(Lists!A38="","",Lists!A38&amp;" - ")</f>
        <v/>
      </c>
      <c r="D38" s="59" t="str">
        <f>IF(Lists!B38="","",Lists!B38)</f>
        <v/>
      </c>
      <c r="E38" s="59" t="str">
        <f>IF(Lists!C38="","",Lists!C38)</f>
        <v/>
      </c>
      <c r="F38" s="59" t="str">
        <f>IF(Lists!D38="","",Lists!D38)</f>
        <v/>
      </c>
      <c r="G38" s="59" t="str">
        <f>IF(Lists!E38="","",Lists!E38)</f>
        <v/>
      </c>
      <c r="H38" s="59" t="str">
        <f>IF(Lists!F38="","",Lists!F38)</f>
        <v/>
      </c>
      <c r="M38" s="5">
        <v>65</v>
      </c>
      <c r="N38" s="5" t="s">
        <v>140</v>
      </c>
      <c r="O38" s="5">
        <v>14</v>
      </c>
      <c r="AC38" s="59"/>
    </row>
    <row r="39" spans="3:29" x14ac:dyDescent="0.2">
      <c r="C39" s="59" t="str">
        <f>IF(Lists!A39="","",Lists!A39&amp;" - ")</f>
        <v/>
      </c>
      <c r="D39" s="59" t="str">
        <f>IF(Lists!B39="","",Lists!B39)</f>
        <v/>
      </c>
      <c r="E39" s="59" t="str">
        <f>IF(Lists!C39="","",Lists!C39)</f>
        <v/>
      </c>
      <c r="F39" s="59" t="str">
        <f>IF(Lists!D39="","",Lists!D39)</f>
        <v/>
      </c>
      <c r="G39" s="59" t="str">
        <f>IF(Lists!E39="","",Lists!E39)</f>
        <v/>
      </c>
      <c r="H39" s="59" t="str">
        <f>IF(Lists!F39="","",Lists!F39)</f>
        <v/>
      </c>
      <c r="M39" s="5">
        <v>70</v>
      </c>
      <c r="N39" s="5" t="s">
        <v>141</v>
      </c>
      <c r="O39" s="5">
        <v>15</v>
      </c>
      <c r="AC39" s="59"/>
    </row>
    <row r="40" spans="3:29" x14ac:dyDescent="0.2">
      <c r="C40" s="59" t="str">
        <f>IF(Lists!A40="","",Lists!A40&amp;" - ")</f>
        <v/>
      </c>
      <c r="D40" s="59" t="str">
        <f>IF(Lists!B40="","",Lists!B40)</f>
        <v/>
      </c>
      <c r="E40" s="59" t="str">
        <f>IF(Lists!C40="","",Lists!C40)</f>
        <v/>
      </c>
      <c r="F40" s="59" t="str">
        <f>IF(Lists!D40="","",Lists!D40)</f>
        <v/>
      </c>
      <c r="G40" s="59" t="str">
        <f>IF(Lists!E40="","",Lists!E40)</f>
        <v/>
      </c>
      <c r="H40" s="59" t="str">
        <f>IF(Lists!F40="","",Lists!F40)</f>
        <v/>
      </c>
      <c r="M40" s="5">
        <v>75</v>
      </c>
      <c r="N40" s="5" t="s">
        <v>142</v>
      </c>
      <c r="O40" s="5">
        <v>16</v>
      </c>
      <c r="AC40" s="59"/>
    </row>
    <row r="41" spans="3:29" x14ac:dyDescent="0.2">
      <c r="C41" s="59" t="str">
        <f>IF(Lists!A41="","",Lists!A41&amp;" - ")</f>
        <v/>
      </c>
      <c r="D41" s="59" t="str">
        <f>IF(Lists!B41="","",Lists!B41)</f>
        <v/>
      </c>
      <c r="E41" s="59" t="str">
        <f>IF(Lists!C41="","",Lists!C41)</f>
        <v/>
      </c>
      <c r="F41" s="59" t="str">
        <f>IF(Lists!D41="","",Lists!D41)</f>
        <v/>
      </c>
      <c r="G41" s="59" t="str">
        <f>IF(Lists!E41="","",Lists!E41)</f>
        <v/>
      </c>
      <c r="H41" s="59" t="str">
        <f>IF(Lists!F41="","",Lists!F41)</f>
        <v/>
      </c>
      <c r="M41" s="5">
        <v>80</v>
      </c>
      <c r="N41" s="5" t="s">
        <v>143</v>
      </c>
      <c r="O41" s="5">
        <v>17</v>
      </c>
      <c r="AC41" s="59"/>
    </row>
    <row r="42" spans="3:29" x14ac:dyDescent="0.2">
      <c r="C42" s="59" t="str">
        <f>IF(Lists!A42="","",Lists!A42&amp;" - ")</f>
        <v/>
      </c>
      <c r="D42" s="59" t="str">
        <f>IF(Lists!B42="","",Lists!B42)</f>
        <v/>
      </c>
      <c r="E42" s="59" t="str">
        <f>IF(Lists!C42="","",Lists!C42)</f>
        <v/>
      </c>
      <c r="F42" s="59" t="str">
        <f>IF(Lists!D42="","",Lists!D42)</f>
        <v/>
      </c>
      <c r="G42" s="59" t="str">
        <f>IF(Lists!E42="","",Lists!E42)</f>
        <v/>
      </c>
      <c r="H42" s="59" t="str">
        <f>IF(Lists!F42="","",Lists!F42)</f>
        <v/>
      </c>
      <c r="M42" s="5">
        <v>85</v>
      </c>
      <c r="N42" s="5" t="s">
        <v>144</v>
      </c>
      <c r="O42" s="5">
        <v>18</v>
      </c>
      <c r="AC42" s="59"/>
    </row>
    <row r="43" spans="3:29" x14ac:dyDescent="0.2">
      <c r="C43" s="59" t="str">
        <f>IF(Lists!A43="","",Lists!A43&amp;" - ")</f>
        <v/>
      </c>
      <c r="D43" s="59" t="str">
        <f>IF(Lists!B43="","",Lists!B43)</f>
        <v/>
      </c>
      <c r="E43" s="59" t="str">
        <f>IF(Lists!C43="","",Lists!C43)</f>
        <v/>
      </c>
      <c r="F43" s="59" t="str">
        <f>IF(Lists!D43="","",Lists!D43)</f>
        <v/>
      </c>
      <c r="G43" s="59" t="str">
        <f>IF(Lists!E43="","",Lists!E43)</f>
        <v/>
      </c>
      <c r="H43" s="59" t="str">
        <f>IF(Lists!F43="","",Lists!F43)</f>
        <v/>
      </c>
      <c r="M43" s="5">
        <v>90</v>
      </c>
      <c r="N43" s="5" t="s">
        <v>145</v>
      </c>
      <c r="O43" s="5">
        <v>19</v>
      </c>
      <c r="AC43" s="59"/>
    </row>
    <row r="44" spans="3:29" x14ac:dyDescent="0.2">
      <c r="C44" s="59" t="str">
        <f>IF(Lists!A44="","",Lists!A44&amp;" - ")</f>
        <v/>
      </c>
      <c r="D44" s="59" t="str">
        <f>IF(Lists!B44="","",Lists!B44)</f>
        <v/>
      </c>
      <c r="E44" s="59" t="str">
        <f>IF(Lists!C44="","",Lists!C44)</f>
        <v/>
      </c>
      <c r="F44" s="59" t="str">
        <f>IF(Lists!D44="","",Lists!D44)</f>
        <v/>
      </c>
      <c r="G44" s="59" t="str">
        <f>IF(Lists!E44="","",Lists!E44)</f>
        <v/>
      </c>
      <c r="H44" s="59" t="str">
        <f>IF(Lists!F44="","",Lists!F44)</f>
        <v/>
      </c>
      <c r="AC44" s="59"/>
    </row>
    <row r="45" spans="3:29" x14ac:dyDescent="0.2">
      <c r="C45" s="59" t="str">
        <f>IF(Lists!A45="","",Lists!A45&amp;" - ")</f>
        <v/>
      </c>
      <c r="D45" s="59" t="str">
        <f>IF(Lists!B45="","",Lists!B45)</f>
        <v/>
      </c>
      <c r="E45" s="59" t="str">
        <f>IF(Lists!C45="","",Lists!C45)</f>
        <v/>
      </c>
      <c r="F45" s="59" t="str">
        <f>IF(Lists!D45="","",Lists!D45)</f>
        <v/>
      </c>
      <c r="G45" s="59" t="str">
        <f>IF(Lists!E45="","",Lists!E45)</f>
        <v/>
      </c>
      <c r="H45" s="59" t="str">
        <f>IF(Lists!F45="","",Lists!F45)</f>
        <v/>
      </c>
      <c r="AC45" s="59"/>
    </row>
    <row r="46" spans="3:29" x14ac:dyDescent="0.2">
      <c r="C46" s="59" t="str">
        <f>IF(Lists!A46="","",Lists!A46&amp;" - ")</f>
        <v/>
      </c>
      <c r="D46" s="59" t="str">
        <f>IF(Lists!B46="","",Lists!B46)</f>
        <v/>
      </c>
      <c r="E46" s="59" t="str">
        <f>IF(Lists!C46="","",Lists!C46)</f>
        <v/>
      </c>
      <c r="F46" s="59" t="str">
        <f>IF(Lists!D46="","",Lists!D46)</f>
        <v/>
      </c>
      <c r="G46" s="59" t="str">
        <f>IF(Lists!E46="","",Lists!E46)</f>
        <v/>
      </c>
      <c r="H46" s="59" t="str">
        <f>IF(Lists!F46="","",Lists!F46)</f>
        <v/>
      </c>
      <c r="AC46" s="59"/>
    </row>
    <row r="47" spans="3:29" x14ac:dyDescent="0.2">
      <c r="C47" s="59" t="str">
        <f>IF(Lists!A47="","",Lists!A47&amp;" - ")</f>
        <v/>
      </c>
      <c r="D47" s="59" t="str">
        <f>IF(Lists!B47="","",Lists!B47)</f>
        <v/>
      </c>
      <c r="E47" s="59" t="str">
        <f>IF(Lists!C47="","",Lists!C47)</f>
        <v/>
      </c>
      <c r="F47" s="59" t="str">
        <f>IF(Lists!D47="","",Lists!D47)</f>
        <v/>
      </c>
      <c r="G47" s="59" t="str">
        <f>IF(Lists!E47="","",Lists!E47)</f>
        <v/>
      </c>
      <c r="H47" s="59" t="str">
        <f>IF(Lists!F47="","",Lists!F47)</f>
        <v/>
      </c>
    </row>
    <row r="48" spans="3:29" x14ac:dyDescent="0.2">
      <c r="C48" s="59" t="str">
        <f>IF(Lists!A48="","",Lists!A48&amp;" - ")</f>
        <v/>
      </c>
      <c r="D48" s="59" t="str">
        <f>IF(Lists!B48="","",Lists!B48)</f>
        <v/>
      </c>
      <c r="E48" s="59" t="str">
        <f>IF(Lists!C48="","",Lists!C48)</f>
        <v/>
      </c>
      <c r="F48" s="59" t="str">
        <f>IF(Lists!D48="","",Lists!D48)</f>
        <v/>
      </c>
      <c r="G48" s="59" t="str">
        <f>IF(Lists!E48="","",Lists!E48)</f>
        <v/>
      </c>
      <c r="H48" s="59" t="str">
        <f>IF(Lists!F48="","",Lists!F48)</f>
        <v/>
      </c>
    </row>
    <row r="49" spans="3:8" x14ac:dyDescent="0.2">
      <c r="C49" s="59" t="str">
        <f>IF(Lists!A49="","",Lists!A49&amp;" - ")</f>
        <v/>
      </c>
      <c r="D49" s="59" t="str">
        <f>IF(Lists!B49="","",Lists!B49)</f>
        <v/>
      </c>
      <c r="E49" s="59" t="str">
        <f>IF(Lists!C49="","",Lists!C49)</f>
        <v/>
      </c>
      <c r="F49" s="59" t="str">
        <f>IF(Lists!D49="","",Lists!D49)</f>
        <v/>
      </c>
      <c r="G49" s="59" t="str">
        <f>IF(Lists!E49="","",Lists!E49)</f>
        <v/>
      </c>
      <c r="H49" s="59" t="str">
        <f>IF(Lists!F49="","",Lists!F49)</f>
        <v/>
      </c>
    </row>
    <row r="50" spans="3:8" x14ac:dyDescent="0.2">
      <c r="C50" s="59" t="str">
        <f>IF(Lists!A50="","",Lists!A50&amp;" - ")</f>
        <v/>
      </c>
      <c r="D50" s="59" t="str">
        <f>IF(Lists!B50="","",Lists!B50)</f>
        <v/>
      </c>
      <c r="E50" s="59" t="str">
        <f>IF(Lists!C50="","",Lists!C50)</f>
        <v/>
      </c>
      <c r="F50" s="59" t="str">
        <f>IF(Lists!D50="","",Lists!D50)</f>
        <v/>
      </c>
      <c r="G50" s="59" t="str">
        <f>IF(Lists!E50="","",Lists!E50)</f>
        <v/>
      </c>
      <c r="H50" s="59" t="str">
        <f>IF(Lists!F50="","",Lists!F50)</f>
        <v/>
      </c>
    </row>
    <row r="51" spans="3:8" x14ac:dyDescent="0.2">
      <c r="C51" s="59" t="str">
        <f>IF(Lists!A51="","",Lists!A51&amp;" - ")</f>
        <v/>
      </c>
      <c r="D51" s="59" t="str">
        <f>IF(Lists!B51="","",Lists!B51)</f>
        <v/>
      </c>
      <c r="E51" s="59" t="str">
        <f>IF(Lists!C51="","",Lists!C51)</f>
        <v/>
      </c>
      <c r="F51" s="59" t="str">
        <f>IF(Lists!D51="","",Lists!D51)</f>
        <v/>
      </c>
      <c r="G51" s="59" t="str">
        <f>IF(Lists!E51="","",Lists!E51)</f>
        <v/>
      </c>
      <c r="H51" s="59" t="str">
        <f>IF(Lists!F51="","",Lists!F51)</f>
        <v/>
      </c>
    </row>
    <row r="52" spans="3:8" x14ac:dyDescent="0.2">
      <c r="C52" s="59" t="str">
        <f>IF(Lists!A52="","",Lists!A52&amp;" - ")</f>
        <v/>
      </c>
      <c r="D52" s="59" t="str">
        <f>IF(Lists!B52="","",Lists!B52)</f>
        <v/>
      </c>
      <c r="E52" s="59" t="str">
        <f>IF(Lists!C52="","",Lists!C52)</f>
        <v/>
      </c>
      <c r="F52" s="59" t="str">
        <f>IF(Lists!D52="","",Lists!D52)</f>
        <v/>
      </c>
      <c r="G52" s="59" t="str">
        <f>IF(Lists!E52="","",Lists!E52)</f>
        <v/>
      </c>
      <c r="H52" s="59" t="str">
        <f>IF(Lists!F52="","",Lists!F52)</f>
        <v/>
      </c>
    </row>
    <row r="53" spans="3:8" x14ac:dyDescent="0.2">
      <c r="C53" s="59" t="str">
        <f>IF(Lists!A53="","",Lists!A53&amp;" - ")</f>
        <v/>
      </c>
      <c r="D53" s="59" t="str">
        <f>IF(Lists!B53="","",Lists!B53)</f>
        <v/>
      </c>
      <c r="E53" s="59" t="str">
        <f>IF(Lists!C53="","",Lists!C53)</f>
        <v/>
      </c>
      <c r="F53" s="59" t="str">
        <f>IF(Lists!D53="","",Lists!D53)</f>
        <v/>
      </c>
      <c r="G53" s="59" t="str">
        <f>IF(Lists!E53="","",Lists!E53)</f>
        <v/>
      </c>
      <c r="H53" s="59" t="str">
        <f>IF(Lists!F53="","",Lists!F53)</f>
        <v/>
      </c>
    </row>
    <row r="54" spans="3:8" x14ac:dyDescent="0.2">
      <c r="C54" s="59" t="str">
        <f>IF(Lists!A54="","",Lists!A54&amp;" - ")</f>
        <v/>
      </c>
      <c r="D54" s="59" t="str">
        <f>IF(Lists!B54="","",Lists!B54)</f>
        <v/>
      </c>
      <c r="E54" s="59" t="str">
        <f>IF(Lists!C54="","",Lists!C54)</f>
        <v/>
      </c>
      <c r="F54" s="59" t="str">
        <f>IF(Lists!D54="","",Lists!D54)</f>
        <v/>
      </c>
      <c r="G54" s="59" t="str">
        <f>IF(Lists!E54="","",Lists!E54)</f>
        <v/>
      </c>
      <c r="H54" s="59" t="str">
        <f>IF(Lists!F54="","",Lists!F54)</f>
        <v/>
      </c>
    </row>
    <row r="55" spans="3:8" x14ac:dyDescent="0.2">
      <c r="C55" s="59" t="str">
        <f>IF(Lists!A55="","",Lists!A55&amp;" - ")</f>
        <v/>
      </c>
      <c r="D55" s="59" t="str">
        <f>IF(Lists!B55="","",Lists!B55)</f>
        <v/>
      </c>
      <c r="E55" s="59" t="str">
        <f>IF(Lists!C55="","",Lists!C55)</f>
        <v/>
      </c>
      <c r="F55" s="59" t="str">
        <f>IF(Lists!D55="","",Lists!D55)</f>
        <v/>
      </c>
      <c r="G55" s="59" t="str">
        <f>IF(Lists!E55="","",Lists!E55)</f>
        <v/>
      </c>
      <c r="H55" s="59" t="str">
        <f>IF(Lists!F55="","",Lists!F55)</f>
        <v/>
      </c>
    </row>
    <row r="56" spans="3:8" x14ac:dyDescent="0.2">
      <c r="C56" s="59" t="str">
        <f>IF(Lists!A56="","",Lists!A56&amp;" - ")</f>
        <v/>
      </c>
      <c r="D56" s="59" t="str">
        <f>IF(Lists!B56="","",Lists!B56)</f>
        <v/>
      </c>
      <c r="E56" s="59" t="str">
        <f>IF(Lists!C56="","",Lists!C56)</f>
        <v/>
      </c>
      <c r="F56" s="59" t="str">
        <f>IF(Lists!D56="","",Lists!D56)</f>
        <v/>
      </c>
      <c r="G56" s="59" t="str">
        <f>IF(Lists!E56="","",Lists!E56)</f>
        <v/>
      </c>
      <c r="H56" s="59" t="str">
        <f>IF(Lists!F56="","",Lists!F56)</f>
        <v/>
      </c>
    </row>
    <row r="57" spans="3:8" x14ac:dyDescent="0.2">
      <c r="C57" s="59" t="str">
        <f>IF(Lists!A57="","",Lists!A57&amp;" - ")</f>
        <v/>
      </c>
      <c r="D57" s="59" t="str">
        <f>IF(Lists!B57="","",Lists!B57)</f>
        <v/>
      </c>
      <c r="E57" s="59" t="str">
        <f>IF(Lists!C57="","",Lists!C57)</f>
        <v/>
      </c>
      <c r="F57" s="59" t="str">
        <f>IF(Lists!D57="","",Lists!D57)</f>
        <v/>
      </c>
      <c r="G57" s="59" t="str">
        <f>IF(Lists!E57="","",Lists!E57)</f>
        <v/>
      </c>
      <c r="H57" s="59" t="str">
        <f>IF(Lists!F57="","",Lists!F57)</f>
        <v/>
      </c>
    </row>
    <row r="58" spans="3:8" x14ac:dyDescent="0.2">
      <c r="C58" s="59" t="str">
        <f>IF(Lists!A58="","",Lists!A58&amp;" - ")</f>
        <v/>
      </c>
      <c r="D58" s="59" t="str">
        <f>IF(Lists!B58="","",Lists!B58)</f>
        <v/>
      </c>
      <c r="E58" s="59" t="str">
        <f>IF(Lists!C58="","",Lists!C58)</f>
        <v/>
      </c>
      <c r="F58" s="59" t="str">
        <f>IF(Lists!D58="","",Lists!D58)</f>
        <v/>
      </c>
      <c r="G58" s="59" t="str">
        <f>IF(Lists!E58="","",Lists!E58)</f>
        <v/>
      </c>
      <c r="H58" s="59" t="str">
        <f>IF(Lists!F58="","",Lists!F58)</f>
        <v/>
      </c>
    </row>
    <row r="59" spans="3:8" x14ac:dyDescent="0.2">
      <c r="C59" s="59" t="str">
        <f>IF(Lists!A59="","",Lists!A59&amp;" - ")</f>
        <v/>
      </c>
      <c r="D59" s="59" t="str">
        <f>IF(Lists!B59="","",Lists!B59)</f>
        <v/>
      </c>
      <c r="E59" s="59" t="str">
        <f>IF(Lists!C59="","",Lists!C59)</f>
        <v/>
      </c>
      <c r="F59" s="59" t="str">
        <f>IF(Lists!D59="","",Lists!D59)</f>
        <v/>
      </c>
      <c r="G59" s="59" t="str">
        <f>IF(Lists!E59="","",Lists!E59)</f>
        <v/>
      </c>
      <c r="H59" s="59" t="str">
        <f>IF(Lists!F59="","",Lists!F59)</f>
        <v/>
      </c>
    </row>
    <row r="60" spans="3:8" x14ac:dyDescent="0.2">
      <c r="C60" s="59" t="str">
        <f>IF(Lists!A60="","",Lists!A60&amp;" - ")</f>
        <v/>
      </c>
      <c r="D60" s="59" t="str">
        <f>IF(Lists!B60="","",Lists!B60)</f>
        <v/>
      </c>
      <c r="E60" s="59" t="str">
        <f>IF(Lists!C60="","",Lists!C60)</f>
        <v/>
      </c>
      <c r="F60" s="59" t="str">
        <f>IF(Lists!D60="","",Lists!D60)</f>
        <v/>
      </c>
      <c r="G60" s="59" t="str">
        <f>IF(Lists!E60="","",Lists!E60)</f>
        <v/>
      </c>
      <c r="H60" s="59" t="str">
        <f>IF(Lists!F60="","",Lists!F60)</f>
        <v/>
      </c>
    </row>
    <row r="61" spans="3:8" x14ac:dyDescent="0.2">
      <c r="C61" s="59" t="str">
        <f>IF(Lists!A61="","",Lists!A61&amp;" - ")</f>
        <v/>
      </c>
      <c r="D61" s="59" t="str">
        <f>IF(Lists!B61="","",Lists!B61)</f>
        <v/>
      </c>
      <c r="E61" s="59" t="str">
        <f>IF(Lists!C61="","",Lists!C61)</f>
        <v/>
      </c>
      <c r="F61" s="59" t="str">
        <f>IF(Lists!D61="","",Lists!D61)</f>
        <v/>
      </c>
      <c r="G61" s="59" t="str">
        <f>IF(Lists!E61="","",Lists!E61)</f>
        <v/>
      </c>
      <c r="H61" s="59" t="str">
        <f>IF(Lists!F61="","",Lists!F61)</f>
        <v/>
      </c>
    </row>
    <row r="62" spans="3:8" x14ac:dyDescent="0.2">
      <c r="C62" s="59" t="str">
        <f>IF(Lists!A62="","",Lists!A62&amp;" - ")</f>
        <v/>
      </c>
      <c r="D62" s="59" t="str">
        <f>IF(Lists!B62="","",Lists!B62)</f>
        <v/>
      </c>
      <c r="E62" s="59" t="str">
        <f>IF(Lists!C62="","",Lists!C62)</f>
        <v/>
      </c>
      <c r="F62" s="59" t="str">
        <f>IF(Lists!D62="","",Lists!D62)</f>
        <v/>
      </c>
      <c r="G62" s="59" t="str">
        <f>IF(Lists!E62="","",Lists!E62)</f>
        <v/>
      </c>
      <c r="H62" s="59" t="str">
        <f>IF(Lists!F62="","",Lists!F62)</f>
        <v/>
      </c>
    </row>
    <row r="63" spans="3:8" x14ac:dyDescent="0.2">
      <c r="C63" s="59" t="str">
        <f>IF(Lists!A63="","",Lists!A63&amp;" - ")</f>
        <v/>
      </c>
      <c r="D63" s="59" t="str">
        <f>IF(Lists!B63="","",Lists!B63)</f>
        <v/>
      </c>
      <c r="E63" s="59" t="str">
        <f>IF(Lists!C63="","",Lists!C63)</f>
        <v/>
      </c>
      <c r="F63" s="59" t="str">
        <f>IF(Lists!D63="","",Lists!D63)</f>
        <v/>
      </c>
      <c r="G63" s="59" t="str">
        <f>IF(Lists!E63="","",Lists!E63)</f>
        <v/>
      </c>
      <c r="H63" s="59" t="str">
        <f>IF(Lists!F63="","",Lists!F63)</f>
        <v/>
      </c>
    </row>
    <row r="64" spans="3:8" x14ac:dyDescent="0.2">
      <c r="C64" s="59" t="str">
        <f>IF(Lists!A64="","",Lists!A64&amp;" - ")</f>
        <v/>
      </c>
      <c r="D64" s="59" t="str">
        <f>IF(Lists!B64="","",Lists!B64)</f>
        <v/>
      </c>
      <c r="E64" s="59" t="str">
        <f>IF(Lists!C64="","",Lists!C64)</f>
        <v/>
      </c>
      <c r="F64" s="59" t="str">
        <f>IF(Lists!D64="","",Lists!D64)</f>
        <v/>
      </c>
      <c r="G64" s="59" t="str">
        <f>IF(Lists!E64="","",Lists!E64)</f>
        <v/>
      </c>
      <c r="H64" s="59" t="str">
        <f>IF(Lists!F64="","",Lists!F64)</f>
        <v/>
      </c>
    </row>
    <row r="65" spans="3:8" x14ac:dyDescent="0.2">
      <c r="C65" s="59" t="str">
        <f>IF(Lists!A65="","",Lists!A65&amp;" - ")</f>
        <v/>
      </c>
      <c r="D65" s="59" t="str">
        <f>IF(Lists!B65="","",Lists!B65)</f>
        <v/>
      </c>
      <c r="E65" s="59" t="str">
        <f>IF(Lists!C65="","",Lists!C65)</f>
        <v/>
      </c>
      <c r="F65" s="59" t="str">
        <f>IF(Lists!D65="","",Lists!D65)</f>
        <v/>
      </c>
      <c r="G65" s="59" t="str">
        <f>IF(Lists!E65="","",Lists!E65)</f>
        <v/>
      </c>
      <c r="H65" s="59" t="str">
        <f>IF(Lists!F65="","",Lists!F65)</f>
        <v/>
      </c>
    </row>
    <row r="66" spans="3:8" x14ac:dyDescent="0.2">
      <c r="C66" s="59" t="str">
        <f>IF(Lists!A66="","",Lists!A66&amp;" - ")</f>
        <v/>
      </c>
      <c r="D66" s="59" t="str">
        <f>IF(Lists!B66="","",Lists!B66)</f>
        <v/>
      </c>
      <c r="E66" s="59" t="str">
        <f>IF(Lists!C66="","",Lists!C66)</f>
        <v/>
      </c>
      <c r="F66" s="59" t="str">
        <f>IF(Lists!D66="","",Lists!D66)</f>
        <v/>
      </c>
      <c r="G66" s="59" t="str">
        <f>IF(Lists!E66="","",Lists!E66)</f>
        <v/>
      </c>
      <c r="H66" s="59" t="str">
        <f>IF(Lists!F66="","",Lists!F66)</f>
        <v/>
      </c>
    </row>
    <row r="67" spans="3:8" x14ac:dyDescent="0.2">
      <c r="C67" s="59" t="str">
        <f>IF(Lists!A67="","",Lists!A67&amp;" - ")</f>
        <v/>
      </c>
      <c r="D67" s="59" t="str">
        <f>IF(Lists!B67="","",Lists!B67)</f>
        <v/>
      </c>
      <c r="E67" s="59" t="str">
        <f>IF(Lists!C67="","",Lists!C67)</f>
        <v/>
      </c>
      <c r="F67" s="59" t="str">
        <f>IF(Lists!D67="","",Lists!D67)</f>
        <v/>
      </c>
      <c r="G67" s="59" t="str">
        <f>IF(Lists!E67="","",Lists!E67)</f>
        <v/>
      </c>
      <c r="H67" s="59" t="str">
        <f>IF(Lists!F67="","",Lists!F67)</f>
        <v/>
      </c>
    </row>
    <row r="68" spans="3:8" x14ac:dyDescent="0.2">
      <c r="C68" s="59" t="str">
        <f>IF(Lists!A68="","",Lists!A68&amp;" - ")</f>
        <v/>
      </c>
      <c r="D68" s="59" t="str">
        <f>IF(Lists!B68="","",Lists!B68)</f>
        <v/>
      </c>
      <c r="E68" s="59" t="str">
        <f>IF(Lists!C68="","",Lists!C68)</f>
        <v/>
      </c>
      <c r="F68" s="59" t="str">
        <f>IF(Lists!D68="","",Lists!D68)</f>
        <v/>
      </c>
      <c r="G68" s="59" t="str">
        <f>IF(Lists!E68="","",Lists!E68)</f>
        <v/>
      </c>
      <c r="H68" s="59" t="str">
        <f>IF(Lists!F68="","",Lists!F68)</f>
        <v/>
      </c>
    </row>
    <row r="69" spans="3:8" x14ac:dyDescent="0.2">
      <c r="C69" s="59" t="str">
        <f>IF(Lists!A69="","",Lists!A69&amp;" - ")</f>
        <v/>
      </c>
      <c r="D69" s="59" t="str">
        <f>IF(Lists!B69="","",Lists!B69)</f>
        <v/>
      </c>
      <c r="E69" s="59" t="str">
        <f>IF(Lists!C69="","",Lists!C69)</f>
        <v/>
      </c>
      <c r="F69" s="59" t="str">
        <f>IF(Lists!D69="","",Lists!D69)</f>
        <v/>
      </c>
      <c r="G69" s="59" t="str">
        <f>IF(Lists!E69="","",Lists!E69)</f>
        <v/>
      </c>
      <c r="H69" s="59" t="str">
        <f>IF(Lists!F69="","",Lists!F69)</f>
        <v/>
      </c>
    </row>
    <row r="70" spans="3:8" x14ac:dyDescent="0.2">
      <c r="C70" s="59" t="str">
        <f>IF(Lists!A70="","",Lists!A70&amp;" - ")</f>
        <v/>
      </c>
      <c r="D70" s="59" t="str">
        <f>IF(Lists!B70="","",Lists!B70)</f>
        <v/>
      </c>
      <c r="E70" s="59" t="str">
        <f>IF(Lists!C70="","",Lists!C70)</f>
        <v/>
      </c>
      <c r="F70" s="59" t="str">
        <f>IF(Lists!D70="","",Lists!D70)</f>
        <v/>
      </c>
      <c r="G70" s="59" t="str">
        <f>IF(Lists!E70="","",Lists!E70)</f>
        <v/>
      </c>
      <c r="H70" s="59" t="str">
        <f>IF(Lists!F70="","",Lists!F70)</f>
        <v/>
      </c>
    </row>
    <row r="71" spans="3:8" x14ac:dyDescent="0.2">
      <c r="C71" s="59" t="str">
        <f>IF(Lists!A71="","",Lists!A71&amp;" - ")</f>
        <v/>
      </c>
      <c r="D71" s="59" t="str">
        <f>IF(Lists!B71="","",Lists!B71)</f>
        <v/>
      </c>
      <c r="E71" s="59" t="str">
        <f>IF(Lists!C71="","",Lists!C71)</f>
        <v/>
      </c>
      <c r="F71" s="59" t="str">
        <f>IF(Lists!D71="","",Lists!D71)</f>
        <v/>
      </c>
      <c r="G71" s="59" t="str">
        <f>IF(Lists!E71="","",Lists!E71)</f>
        <v/>
      </c>
      <c r="H71" s="59" t="str">
        <f>IF(Lists!F71="","",Lists!F71)</f>
        <v/>
      </c>
    </row>
    <row r="72" spans="3:8" x14ac:dyDescent="0.2">
      <c r="C72" s="59" t="str">
        <f>IF(Lists!A72="","",Lists!A72&amp;" - ")</f>
        <v/>
      </c>
      <c r="D72" s="59" t="str">
        <f>IF(Lists!B72="","",Lists!B72)</f>
        <v/>
      </c>
      <c r="E72" s="59" t="str">
        <f>IF(Lists!C72="","",Lists!C72)</f>
        <v/>
      </c>
      <c r="F72" s="59" t="str">
        <f>IF(Lists!D72="","",Lists!D72)</f>
        <v/>
      </c>
      <c r="G72" s="59" t="str">
        <f>IF(Lists!E72="","",Lists!E72)</f>
        <v/>
      </c>
      <c r="H72" s="59" t="str">
        <f>IF(Lists!F72="","",Lists!F72)</f>
        <v/>
      </c>
    </row>
    <row r="73" spans="3:8" x14ac:dyDescent="0.2">
      <c r="C73" s="59" t="str">
        <f>IF(Lists!A73="","",Lists!A73&amp;" - ")</f>
        <v/>
      </c>
      <c r="D73" s="59" t="str">
        <f>IF(Lists!B73="","",Lists!B73)</f>
        <v/>
      </c>
      <c r="E73" s="59" t="str">
        <f>IF(Lists!C73="","",Lists!C73)</f>
        <v/>
      </c>
      <c r="F73" s="59" t="str">
        <f>IF(Lists!D73="","",Lists!D73)</f>
        <v/>
      </c>
      <c r="G73" s="59" t="str">
        <f>IF(Lists!E73="","",Lists!E73)</f>
        <v/>
      </c>
      <c r="H73" s="59" t="str">
        <f>IF(Lists!F73="","",Lists!F73)</f>
        <v/>
      </c>
    </row>
    <row r="74" spans="3:8" x14ac:dyDescent="0.2">
      <c r="C74" s="59" t="str">
        <f>IF(Lists!A74="","",Lists!A74&amp;" - ")</f>
        <v/>
      </c>
      <c r="D74" s="59" t="str">
        <f>IF(Lists!B74="","",Lists!B74)</f>
        <v/>
      </c>
      <c r="E74" s="59" t="str">
        <f>IF(Lists!C74="","",Lists!C74)</f>
        <v/>
      </c>
      <c r="F74" s="59" t="str">
        <f>IF(Lists!D74="","",Lists!D74)</f>
        <v/>
      </c>
      <c r="G74" s="59" t="str">
        <f>IF(Lists!E74="","",Lists!E74)</f>
        <v/>
      </c>
      <c r="H74" s="59" t="str">
        <f>IF(Lists!F74="","",Lists!F74)</f>
        <v/>
      </c>
    </row>
    <row r="75" spans="3:8" x14ac:dyDescent="0.2">
      <c r="C75" s="59" t="str">
        <f>IF(Lists!A75="","",Lists!A75&amp;" - ")</f>
        <v/>
      </c>
      <c r="D75" s="59" t="str">
        <f>IF(Lists!B75="","",Lists!B75)</f>
        <v/>
      </c>
      <c r="E75" s="59" t="str">
        <f>IF(Lists!C75="","",Lists!C75)</f>
        <v/>
      </c>
      <c r="F75" s="59" t="str">
        <f>IF(Lists!D75="","",Lists!D75)</f>
        <v/>
      </c>
      <c r="G75" s="59" t="str">
        <f>IF(Lists!E75="","",Lists!E75)</f>
        <v/>
      </c>
      <c r="H75" s="59" t="str">
        <f>IF(Lists!F75="","",Lists!F75)</f>
        <v/>
      </c>
    </row>
    <row r="76" spans="3:8" x14ac:dyDescent="0.2">
      <c r="C76" s="59" t="str">
        <f>IF(Lists!A76="","",Lists!A76&amp;" - ")</f>
        <v/>
      </c>
      <c r="D76" s="59" t="str">
        <f>IF(Lists!B76="","",Lists!B76)</f>
        <v/>
      </c>
      <c r="E76" s="59" t="str">
        <f>IF(Lists!C76="","",Lists!C76)</f>
        <v/>
      </c>
      <c r="F76" s="59" t="str">
        <f>IF(Lists!D76="","",Lists!D76)</f>
        <v/>
      </c>
      <c r="G76" s="59" t="str">
        <f>IF(Lists!E76="","",Lists!E76)</f>
        <v/>
      </c>
      <c r="H76" s="59" t="str">
        <f>IF(Lists!F76="","",Lists!F76)</f>
        <v/>
      </c>
    </row>
    <row r="77" spans="3:8" x14ac:dyDescent="0.2">
      <c r="C77" s="59" t="str">
        <f>IF(Lists!A77="","",Lists!A77&amp;" - ")</f>
        <v/>
      </c>
      <c r="D77" s="59" t="str">
        <f>IF(Lists!B77="","",Lists!B77)</f>
        <v/>
      </c>
      <c r="E77" s="59" t="str">
        <f>IF(Lists!C77="","",Lists!C77)</f>
        <v/>
      </c>
      <c r="F77" s="59" t="str">
        <f>IF(Lists!D77="","",Lists!D77)</f>
        <v/>
      </c>
      <c r="G77" s="59" t="str">
        <f>IF(Lists!E77="","",Lists!E77)</f>
        <v/>
      </c>
      <c r="H77" s="59" t="str">
        <f>IF(Lists!F77="","",Lists!F77)</f>
        <v/>
      </c>
    </row>
    <row r="78" spans="3:8" x14ac:dyDescent="0.2">
      <c r="C78" s="59" t="str">
        <f>IF(Lists!A78="","",Lists!A78&amp;" - ")</f>
        <v/>
      </c>
      <c r="D78" s="59" t="str">
        <f>IF(Lists!B78="","",Lists!B78)</f>
        <v/>
      </c>
      <c r="E78" s="59" t="str">
        <f>IF(Lists!C78="","",Lists!C78)</f>
        <v/>
      </c>
      <c r="F78" s="59" t="str">
        <f>IF(Lists!D78="","",Lists!D78)</f>
        <v/>
      </c>
      <c r="G78" s="59" t="str">
        <f>IF(Lists!E78="","",Lists!E78)</f>
        <v/>
      </c>
      <c r="H78" s="59" t="str">
        <f>IF(Lists!F78="","",Lists!F78)</f>
        <v/>
      </c>
    </row>
    <row r="79" spans="3:8" x14ac:dyDescent="0.2">
      <c r="C79" s="59" t="str">
        <f>IF(Lists!A79="","",Lists!A79&amp;" - ")</f>
        <v/>
      </c>
      <c r="D79" s="59" t="str">
        <f>IF(Lists!B79="","",Lists!B79)</f>
        <v/>
      </c>
      <c r="E79" s="59" t="str">
        <f>IF(Lists!C79="","",Lists!C79)</f>
        <v/>
      </c>
      <c r="F79" s="59" t="str">
        <f>IF(Lists!D79="","",Lists!D79)</f>
        <v/>
      </c>
      <c r="G79" s="59" t="str">
        <f>IF(Lists!E79="","",Lists!E79)</f>
        <v/>
      </c>
      <c r="H79" s="59" t="str">
        <f>IF(Lists!F79="","",Lists!F79)</f>
        <v/>
      </c>
    </row>
    <row r="80" spans="3:8" x14ac:dyDescent="0.2">
      <c r="C80" s="59" t="str">
        <f>IF(Lists!A80="","",Lists!A80&amp;" - ")</f>
        <v/>
      </c>
      <c r="D80" s="59" t="str">
        <f>IF(Lists!B80="","",Lists!B80)</f>
        <v/>
      </c>
      <c r="E80" s="59" t="str">
        <f>IF(Lists!C80="","",Lists!C80)</f>
        <v/>
      </c>
      <c r="F80" s="59" t="str">
        <f>IF(Lists!D80="","",Lists!D80)</f>
        <v/>
      </c>
      <c r="G80" s="59" t="str">
        <f>IF(Lists!E80="","",Lists!E80)</f>
        <v/>
      </c>
      <c r="H80" s="59" t="str">
        <f>IF(Lists!F80="","",Lists!F80)</f>
        <v/>
      </c>
    </row>
    <row r="81" spans="3:8" x14ac:dyDescent="0.2">
      <c r="C81" s="59" t="str">
        <f>IF(Lists!A81="","",Lists!A81&amp;" - ")</f>
        <v/>
      </c>
      <c r="D81" s="59" t="str">
        <f>IF(Lists!B81="","",Lists!B81)</f>
        <v/>
      </c>
      <c r="E81" s="59" t="str">
        <f>IF(Lists!C81="","",Lists!C81)</f>
        <v/>
      </c>
      <c r="F81" s="59" t="str">
        <f>IF(Lists!D81="","",Lists!D81)</f>
        <v/>
      </c>
      <c r="G81" s="59" t="str">
        <f>IF(Lists!E81="","",Lists!E81)</f>
        <v/>
      </c>
      <c r="H81" s="59" t="str">
        <f>IF(Lists!F81="","",Lists!F81)</f>
        <v/>
      </c>
    </row>
    <row r="82" spans="3:8" x14ac:dyDescent="0.2">
      <c r="C82" s="59" t="str">
        <f>IF(Lists!A82="","",Lists!A82&amp;" - ")</f>
        <v/>
      </c>
      <c r="D82" s="59" t="str">
        <f>IF(Lists!B82="","",Lists!B82)</f>
        <v/>
      </c>
      <c r="E82" s="59" t="str">
        <f>IF(Lists!C82="","",Lists!C82)</f>
        <v/>
      </c>
      <c r="F82" s="59" t="str">
        <f>IF(Lists!D82="","",Lists!D82)</f>
        <v/>
      </c>
      <c r="G82" s="59" t="str">
        <f>IF(Lists!E82="","",Lists!E82)</f>
        <v/>
      </c>
      <c r="H82" s="59" t="str">
        <f>IF(Lists!F82="","",Lists!F82)</f>
        <v/>
      </c>
    </row>
    <row r="83" spans="3:8" x14ac:dyDescent="0.2">
      <c r="C83" s="59" t="str">
        <f>IF(Lists!A83="","",Lists!A83&amp;" - ")</f>
        <v/>
      </c>
      <c r="D83" s="59" t="str">
        <f>IF(Lists!B83="","",Lists!B83)</f>
        <v/>
      </c>
      <c r="E83" s="59" t="str">
        <f>IF(Lists!C83="","",Lists!C83)</f>
        <v/>
      </c>
      <c r="F83" s="59" t="str">
        <f>IF(Lists!D83="","",Lists!D83)</f>
        <v/>
      </c>
      <c r="G83" s="59" t="str">
        <f>IF(Lists!E83="","",Lists!E83)</f>
        <v/>
      </c>
      <c r="H83" s="59" t="str">
        <f>IF(Lists!F83="","",Lists!F83)</f>
        <v/>
      </c>
    </row>
    <row r="84" spans="3:8" x14ac:dyDescent="0.2">
      <c r="C84" s="59" t="str">
        <f>IF(Lists!A84="","",Lists!A84&amp;" - ")</f>
        <v/>
      </c>
      <c r="D84" s="59" t="str">
        <f>IF(Lists!B84="","",Lists!B84)</f>
        <v/>
      </c>
      <c r="E84" s="59" t="str">
        <f>IF(Lists!C84="","",Lists!C84)</f>
        <v/>
      </c>
      <c r="F84" s="59" t="str">
        <f>IF(Lists!D84="","",Lists!D84)</f>
        <v/>
      </c>
      <c r="G84" s="59" t="str">
        <f>IF(Lists!E84="","",Lists!E84)</f>
        <v/>
      </c>
      <c r="H84" s="59" t="str">
        <f>IF(Lists!F84="","",Lists!F84)</f>
        <v/>
      </c>
    </row>
    <row r="85" spans="3:8" x14ac:dyDescent="0.2">
      <c r="C85" s="59" t="str">
        <f>IF(Lists!A85="","",Lists!A85&amp;" - ")</f>
        <v/>
      </c>
      <c r="D85" s="59" t="str">
        <f>IF(Lists!B85="","",Lists!B85)</f>
        <v/>
      </c>
      <c r="E85" s="59" t="str">
        <f>IF(Lists!C85="","",Lists!C85)</f>
        <v/>
      </c>
      <c r="F85" s="59" t="str">
        <f>IF(Lists!D85="","",Lists!D85)</f>
        <v/>
      </c>
      <c r="G85" s="59" t="str">
        <f>IF(Lists!E85="","",Lists!E85)</f>
        <v/>
      </c>
      <c r="H85" s="59" t="str">
        <f>IF(Lists!F85="","",Lists!F85)</f>
        <v/>
      </c>
    </row>
    <row r="86" spans="3:8" x14ac:dyDescent="0.2">
      <c r="C86" s="59" t="str">
        <f>IF(Lists!A86="","",Lists!A86&amp;" - ")</f>
        <v/>
      </c>
      <c r="D86" s="59" t="str">
        <f>IF(Lists!B86="","",Lists!B86)</f>
        <v/>
      </c>
      <c r="E86" s="59" t="str">
        <f>IF(Lists!C86="","",Lists!C86)</f>
        <v/>
      </c>
      <c r="F86" s="59" t="str">
        <f>IF(Lists!D86="","",Lists!D86)</f>
        <v/>
      </c>
      <c r="G86" s="59" t="str">
        <f>IF(Lists!E86="","",Lists!E86)</f>
        <v/>
      </c>
      <c r="H86" s="59" t="str">
        <f>IF(Lists!F86="","",Lists!F86)</f>
        <v/>
      </c>
    </row>
    <row r="87" spans="3:8" x14ac:dyDescent="0.2">
      <c r="C87" s="59" t="str">
        <f>IF(Lists!A87="","",Lists!A87&amp;" - ")</f>
        <v/>
      </c>
      <c r="D87" s="59" t="str">
        <f>IF(Lists!B87="","",Lists!B87)</f>
        <v/>
      </c>
      <c r="E87" s="59" t="str">
        <f>IF(Lists!C87="","",Lists!C87)</f>
        <v/>
      </c>
      <c r="F87" s="59" t="str">
        <f>IF(Lists!D87="","",Lists!D87)</f>
        <v/>
      </c>
      <c r="G87" s="59" t="str">
        <f>IF(Lists!E87="","",Lists!E87)</f>
        <v/>
      </c>
      <c r="H87" s="59" t="str">
        <f>IF(Lists!F87="","",Lists!F87)</f>
        <v/>
      </c>
    </row>
    <row r="88" spans="3:8" x14ac:dyDescent="0.2">
      <c r="C88" s="59" t="str">
        <f>IF(Lists!A88="","",Lists!A88&amp;" - ")</f>
        <v/>
      </c>
      <c r="D88" s="59" t="str">
        <f>IF(Lists!B88="","",Lists!B88)</f>
        <v/>
      </c>
      <c r="E88" s="59" t="str">
        <f>IF(Lists!C88="","",Lists!C88)</f>
        <v/>
      </c>
      <c r="F88" s="59" t="str">
        <f>IF(Lists!D88="","",Lists!D88)</f>
        <v/>
      </c>
      <c r="G88" s="59" t="str">
        <f>IF(Lists!E88="","",Lists!E88)</f>
        <v/>
      </c>
      <c r="H88" s="59" t="str">
        <f>IF(Lists!F88="","",Lists!F88)</f>
        <v/>
      </c>
    </row>
    <row r="89" spans="3:8" x14ac:dyDescent="0.2">
      <c r="C89" s="59" t="str">
        <f>IF(Lists!A89="","",Lists!A89&amp;" - ")</f>
        <v/>
      </c>
      <c r="D89" s="59" t="str">
        <f>IF(Lists!B89="","",Lists!B89)</f>
        <v/>
      </c>
      <c r="E89" s="59" t="str">
        <f>IF(Lists!C89="","",Lists!C89)</f>
        <v/>
      </c>
      <c r="F89" s="59" t="str">
        <f>IF(Lists!D89="","",Lists!D89)</f>
        <v/>
      </c>
      <c r="G89" s="59" t="str">
        <f>IF(Lists!E89="","",Lists!E89)</f>
        <v/>
      </c>
      <c r="H89" s="59" t="str">
        <f>IF(Lists!F89="","",Lists!F89)</f>
        <v/>
      </c>
    </row>
    <row r="90" spans="3:8" x14ac:dyDescent="0.2">
      <c r="C90" s="59" t="str">
        <f>IF(Lists!A90="","",Lists!A90&amp;" - ")</f>
        <v/>
      </c>
      <c r="D90" s="59" t="str">
        <f>IF(Lists!B90="","",Lists!B90)</f>
        <v/>
      </c>
      <c r="E90" s="59" t="str">
        <f>IF(Lists!C90="","",Lists!C90)</f>
        <v/>
      </c>
      <c r="F90" s="59" t="str">
        <f>IF(Lists!D90="","",Lists!D90)</f>
        <v/>
      </c>
      <c r="G90" s="59" t="str">
        <f>IF(Lists!E90="","",Lists!E90)</f>
        <v/>
      </c>
      <c r="H90" s="59" t="str">
        <f>IF(Lists!F90="","",Lists!F90)</f>
        <v/>
      </c>
    </row>
    <row r="91" spans="3:8" x14ac:dyDescent="0.2">
      <c r="C91" s="59" t="str">
        <f>IF(Lists!A91="","",Lists!A91&amp;" - ")</f>
        <v/>
      </c>
      <c r="D91" s="59" t="str">
        <f>IF(Lists!B91="","",Lists!B91)</f>
        <v/>
      </c>
      <c r="E91" s="59" t="str">
        <f>IF(Lists!C91="","",Lists!C91)</f>
        <v/>
      </c>
      <c r="F91" s="59" t="str">
        <f>IF(Lists!D91="","",Lists!D91)</f>
        <v/>
      </c>
      <c r="G91" s="59" t="str">
        <f>IF(Lists!E91="","",Lists!E91)</f>
        <v/>
      </c>
      <c r="H91" s="59" t="str">
        <f>IF(Lists!F91="","",Lists!F91)</f>
        <v/>
      </c>
    </row>
    <row r="92" spans="3:8" x14ac:dyDescent="0.2">
      <c r="C92" s="59" t="str">
        <f>IF(Lists!A92="","",Lists!A92&amp;" - ")</f>
        <v/>
      </c>
      <c r="D92" s="59" t="str">
        <f>IF(Lists!B92="","",Lists!B92)</f>
        <v/>
      </c>
      <c r="E92" s="59" t="str">
        <f>IF(Lists!C92="","",Lists!C92)</f>
        <v/>
      </c>
      <c r="F92" s="59" t="str">
        <f>IF(Lists!D92="","",Lists!D92)</f>
        <v/>
      </c>
      <c r="G92" s="59" t="str">
        <f>IF(Lists!E92="","",Lists!E92)</f>
        <v/>
      </c>
      <c r="H92" s="59" t="str">
        <f>IF(Lists!F92="","",Lists!F92)</f>
        <v/>
      </c>
    </row>
    <row r="93" spans="3:8" x14ac:dyDescent="0.2">
      <c r="C93" s="59" t="str">
        <f>IF(Lists!A93="","",Lists!A93&amp;" - ")</f>
        <v/>
      </c>
      <c r="D93" s="59" t="str">
        <f>IF(Lists!B93="","",Lists!B93)</f>
        <v/>
      </c>
      <c r="E93" s="59" t="str">
        <f>IF(Lists!C93="","",Lists!C93)</f>
        <v/>
      </c>
      <c r="F93" s="59" t="str">
        <f>IF(Lists!D93="","",Lists!D93)</f>
        <v/>
      </c>
      <c r="G93" s="59" t="str">
        <f>IF(Lists!E93="","",Lists!E93)</f>
        <v/>
      </c>
      <c r="H93" s="59" t="str">
        <f>IF(Lists!F93="","",Lists!F93)</f>
        <v/>
      </c>
    </row>
    <row r="94" spans="3:8" x14ac:dyDescent="0.2">
      <c r="C94" s="59" t="str">
        <f>IF(Lists!A94="","",Lists!A94&amp;" - ")</f>
        <v/>
      </c>
      <c r="D94" s="59" t="str">
        <f>IF(Lists!B94="","",Lists!B94)</f>
        <v/>
      </c>
      <c r="E94" s="59" t="str">
        <f>IF(Lists!C94="","",Lists!C94)</f>
        <v/>
      </c>
      <c r="F94" s="59" t="str">
        <f>IF(Lists!D94="","",Lists!D94)</f>
        <v/>
      </c>
      <c r="G94" s="59" t="str">
        <f>IF(Lists!E94="","",Lists!E94)</f>
        <v/>
      </c>
      <c r="H94" s="59" t="str">
        <f>IF(Lists!F94="","",Lists!F94)</f>
        <v/>
      </c>
    </row>
    <row r="95" spans="3:8" x14ac:dyDescent="0.2">
      <c r="C95" s="59" t="str">
        <f>IF(Lists!A95="","",Lists!A95&amp;" - ")</f>
        <v/>
      </c>
      <c r="D95" s="59" t="str">
        <f>IF(Lists!B95="","",Lists!B95)</f>
        <v/>
      </c>
      <c r="E95" s="59" t="str">
        <f>IF(Lists!C95="","",Lists!C95)</f>
        <v/>
      </c>
      <c r="F95" s="59" t="str">
        <f>IF(Lists!D95="","",Lists!D95)</f>
        <v/>
      </c>
      <c r="G95" s="59" t="str">
        <f>IF(Lists!E95="","",Lists!E95)</f>
        <v/>
      </c>
      <c r="H95" s="59" t="str">
        <f>IF(Lists!F95="","",Lists!F95)</f>
        <v/>
      </c>
    </row>
    <row r="96" spans="3:8" x14ac:dyDescent="0.2">
      <c r="C96" s="59" t="str">
        <f>IF(Lists!A96="","",Lists!A96&amp;" - ")</f>
        <v/>
      </c>
      <c r="D96" s="59" t="str">
        <f>IF(Lists!B96="","",Lists!B96)</f>
        <v/>
      </c>
      <c r="E96" s="59" t="str">
        <f>IF(Lists!C96="","",Lists!C96)</f>
        <v/>
      </c>
      <c r="F96" s="59" t="str">
        <f>IF(Lists!D96="","",Lists!D96)</f>
        <v/>
      </c>
      <c r="G96" s="59" t="str">
        <f>IF(Lists!E96="","",Lists!E96)</f>
        <v/>
      </c>
      <c r="H96" s="59" t="str">
        <f>IF(Lists!F96="","",Lists!F96)</f>
        <v/>
      </c>
    </row>
    <row r="97" spans="3:8" x14ac:dyDescent="0.2">
      <c r="C97" s="59" t="str">
        <f>IF(Lists!A97="","",Lists!A97&amp;" - ")</f>
        <v/>
      </c>
      <c r="D97" s="59" t="str">
        <f>IF(Lists!B97="","",Lists!B97)</f>
        <v/>
      </c>
      <c r="E97" s="59" t="str">
        <f>IF(Lists!C97="","",Lists!C97)</f>
        <v/>
      </c>
      <c r="F97" s="59" t="str">
        <f>IF(Lists!D97="","",Lists!D97)</f>
        <v/>
      </c>
      <c r="G97" s="59" t="str">
        <f>IF(Lists!E97="","",Lists!E97)</f>
        <v/>
      </c>
      <c r="H97" s="59" t="str">
        <f>IF(Lists!F97="","",Lists!F97)</f>
        <v/>
      </c>
    </row>
    <row r="98" spans="3:8" x14ac:dyDescent="0.2">
      <c r="C98" s="59" t="str">
        <f>IF(Lists!A98="","",Lists!A98&amp;" - ")</f>
        <v/>
      </c>
      <c r="D98" s="59" t="str">
        <f>IF(Lists!B98="","",Lists!B98)</f>
        <v/>
      </c>
      <c r="E98" s="59" t="str">
        <f>IF(Lists!C98="","",Lists!C98)</f>
        <v/>
      </c>
      <c r="F98" s="59" t="str">
        <f>IF(Lists!D98="","",Lists!D98)</f>
        <v/>
      </c>
      <c r="G98" s="59" t="str">
        <f>IF(Lists!E98="","",Lists!E98)</f>
        <v/>
      </c>
      <c r="H98" s="59" t="str">
        <f>IF(Lists!F98="","",Lists!F98)</f>
        <v/>
      </c>
    </row>
    <row r="99" spans="3:8" x14ac:dyDescent="0.2">
      <c r="C99" s="59" t="str">
        <f>IF(Lists!A99="","",Lists!A99&amp;" - ")</f>
        <v/>
      </c>
      <c r="D99" s="59" t="str">
        <f>IF(Lists!B99="","",Lists!B99)</f>
        <v/>
      </c>
      <c r="E99" s="59" t="str">
        <f>IF(Lists!C99="","",Lists!C99)</f>
        <v/>
      </c>
      <c r="F99" s="59" t="str">
        <f>IF(Lists!D99="","",Lists!D99)</f>
        <v/>
      </c>
      <c r="G99" s="59" t="str">
        <f>IF(Lists!E99="","",Lists!E99)</f>
        <v/>
      </c>
      <c r="H99" s="59" t="str">
        <f>IF(Lists!F99="","",Lists!F99)</f>
        <v/>
      </c>
    </row>
    <row r="100" spans="3:8" x14ac:dyDescent="0.2">
      <c r="C100" s="59" t="str">
        <f>IF(Lists!A100="","",Lists!A100&amp;" - ")</f>
        <v/>
      </c>
      <c r="D100" s="59" t="str">
        <f>IF(Lists!B100="","",Lists!B100)</f>
        <v/>
      </c>
      <c r="E100" s="59" t="str">
        <f>IF(Lists!C100="","",Lists!C100)</f>
        <v/>
      </c>
      <c r="F100" s="59" t="str">
        <f>IF(Lists!D100="","",Lists!D100)</f>
        <v/>
      </c>
      <c r="G100" s="59" t="str">
        <f>IF(Lists!E100="","",Lists!E100)</f>
        <v/>
      </c>
      <c r="H100" s="59" t="str">
        <f>IF(Lists!F100="","",Lists!F100)</f>
        <v/>
      </c>
    </row>
    <row r="101" spans="3:8" x14ac:dyDescent="0.2">
      <c r="C101" s="59" t="str">
        <f>IF(Lists!A101="","",Lists!A101&amp;" - ")</f>
        <v/>
      </c>
      <c r="D101" s="59" t="str">
        <f>IF(Lists!B101="","",Lists!B101)</f>
        <v/>
      </c>
      <c r="E101" s="59" t="str">
        <f>IF(Lists!C101="","",Lists!C101)</f>
        <v/>
      </c>
      <c r="F101" s="59" t="str">
        <f>IF(Lists!D101="","",Lists!D101)</f>
        <v/>
      </c>
      <c r="G101" s="59" t="str">
        <f>IF(Lists!E101="","",Lists!E101)</f>
        <v/>
      </c>
      <c r="H101" s="59" t="str">
        <f>IF(Lists!F101="","",Lists!F101)</f>
        <v/>
      </c>
    </row>
    <row r="102" spans="3:8" x14ac:dyDescent="0.2">
      <c r="C102" s="59" t="str">
        <f>IF(Lists!A102="","",Lists!A102&amp;" - ")</f>
        <v/>
      </c>
      <c r="D102" s="59" t="str">
        <f>IF(Lists!B102="","",Lists!B102)</f>
        <v/>
      </c>
      <c r="E102" s="59" t="str">
        <f>IF(Lists!C102="","",Lists!C102)</f>
        <v/>
      </c>
      <c r="F102" s="59" t="str">
        <f>IF(Lists!D102="","",Lists!D102)</f>
        <v/>
      </c>
      <c r="G102" s="59" t="str">
        <f>IF(Lists!E102="","",Lists!E102)</f>
        <v/>
      </c>
      <c r="H102" s="59" t="str">
        <f>IF(Lists!F102="","",Lists!F102)</f>
        <v/>
      </c>
    </row>
    <row r="103" spans="3:8" x14ac:dyDescent="0.2">
      <c r="C103" s="59" t="str">
        <f>IF(Lists!A103="","",Lists!A103&amp;" - ")</f>
        <v/>
      </c>
      <c r="D103" s="59" t="str">
        <f>IF(Lists!B103="","",Lists!B103)</f>
        <v/>
      </c>
      <c r="E103" s="59" t="str">
        <f>IF(Lists!C103="","",Lists!C103)</f>
        <v/>
      </c>
      <c r="F103" s="59" t="str">
        <f>IF(Lists!D103="","",Lists!D103)</f>
        <v/>
      </c>
      <c r="G103" s="59" t="str">
        <f>IF(Lists!E103="","",Lists!E103)</f>
        <v/>
      </c>
      <c r="H103" s="59" t="str">
        <f>IF(Lists!F103="","",Lists!F103)</f>
        <v/>
      </c>
    </row>
    <row r="104" spans="3:8" x14ac:dyDescent="0.2">
      <c r="C104" s="59" t="str">
        <f>IF(Lists!A104="","",Lists!A104&amp;" - ")</f>
        <v/>
      </c>
      <c r="D104" s="59" t="str">
        <f>IF(Lists!B104="","",Lists!B104)</f>
        <v/>
      </c>
      <c r="E104" s="59" t="str">
        <f>IF(Lists!C104="","",Lists!C104)</f>
        <v/>
      </c>
      <c r="F104" s="59" t="str">
        <f>IF(Lists!D104="","",Lists!D104)</f>
        <v/>
      </c>
      <c r="G104" s="59" t="str">
        <f>IF(Lists!E104="","",Lists!E104)</f>
        <v/>
      </c>
      <c r="H104" s="59" t="str">
        <f>IF(Lists!F104="","",Lists!F104)</f>
        <v/>
      </c>
    </row>
    <row r="105" spans="3:8" x14ac:dyDescent="0.2">
      <c r="C105" s="59" t="str">
        <f>IF(Lists!A105="","",Lists!A105&amp;" - ")</f>
        <v/>
      </c>
      <c r="D105" s="59" t="str">
        <f>IF(Lists!B105="","",Lists!B105)</f>
        <v/>
      </c>
      <c r="E105" s="59" t="str">
        <f>IF(Lists!C105="","",Lists!C105)</f>
        <v/>
      </c>
      <c r="F105" s="59" t="str">
        <f>IF(Lists!D105="","",Lists!D105)</f>
        <v/>
      </c>
      <c r="G105" s="59" t="str">
        <f>IF(Lists!E105="","",Lists!E105)</f>
        <v/>
      </c>
      <c r="H105" s="59" t="str">
        <f>IF(Lists!F105="","",Lists!F105)</f>
        <v/>
      </c>
    </row>
    <row r="106" spans="3:8" x14ac:dyDescent="0.2">
      <c r="C106" s="59" t="str">
        <f>IF(Lists!A106="","",Lists!A106&amp;" - ")</f>
        <v/>
      </c>
      <c r="D106" s="59" t="str">
        <f>IF(Lists!B106="","",Lists!B106)</f>
        <v/>
      </c>
      <c r="E106" s="59" t="str">
        <f>IF(Lists!C106="","",Lists!C106)</f>
        <v/>
      </c>
      <c r="F106" s="59" t="str">
        <f>IF(Lists!D106="","",Lists!D106)</f>
        <v/>
      </c>
      <c r="G106" s="59" t="str">
        <f>IF(Lists!E106="","",Lists!E106)</f>
        <v/>
      </c>
      <c r="H106" s="59" t="str">
        <f>IF(Lists!F106="","",Lists!F106)</f>
        <v/>
      </c>
    </row>
    <row r="107" spans="3:8" x14ac:dyDescent="0.2">
      <c r="C107" s="59" t="str">
        <f>IF(Lists!A107="","",Lists!A107&amp;" - ")</f>
        <v/>
      </c>
      <c r="D107" s="59" t="str">
        <f>IF(Lists!B107="","",Lists!B107)</f>
        <v/>
      </c>
      <c r="E107" s="59" t="str">
        <f>IF(Lists!C107="","",Lists!C107)</f>
        <v/>
      </c>
      <c r="F107" s="59" t="str">
        <f>IF(Lists!D107="","",Lists!D107)</f>
        <v/>
      </c>
      <c r="G107" s="59" t="str">
        <f>IF(Lists!E107="","",Lists!E107)</f>
        <v/>
      </c>
      <c r="H107" s="59" t="str">
        <f>IF(Lists!F107="","",Lists!F107)</f>
        <v/>
      </c>
    </row>
    <row r="108" spans="3:8" x14ac:dyDescent="0.2">
      <c r="C108" s="59" t="str">
        <f>IF(Lists!A108="","",Lists!A108&amp;" - ")</f>
        <v/>
      </c>
      <c r="D108" s="59" t="str">
        <f>IF(Lists!B108="","",Lists!B108)</f>
        <v/>
      </c>
      <c r="E108" s="59" t="str">
        <f>IF(Lists!C108="","",Lists!C108)</f>
        <v/>
      </c>
      <c r="F108" s="59" t="str">
        <f>IF(Lists!D108="","",Lists!D108)</f>
        <v/>
      </c>
      <c r="G108" s="59" t="str">
        <f>IF(Lists!E108="","",Lists!E108)</f>
        <v/>
      </c>
      <c r="H108" s="59" t="str">
        <f>IF(Lists!F108="","",Lists!F108)</f>
        <v/>
      </c>
    </row>
    <row r="109" spans="3:8" x14ac:dyDescent="0.2">
      <c r="C109" s="59" t="str">
        <f>IF(Lists!A109="","",Lists!A109&amp;" - ")</f>
        <v/>
      </c>
      <c r="D109" s="59" t="str">
        <f>IF(Lists!B109="","",Lists!B109)</f>
        <v/>
      </c>
      <c r="E109" s="59" t="str">
        <f>IF(Lists!C109="","",Lists!C109)</f>
        <v/>
      </c>
      <c r="F109" s="59" t="str">
        <f>IF(Lists!D109="","",Lists!D109)</f>
        <v/>
      </c>
      <c r="G109" s="59" t="str">
        <f>IF(Lists!E109="","",Lists!E109)</f>
        <v/>
      </c>
      <c r="H109" s="59" t="str">
        <f>IF(Lists!F109="","",Lists!F109)</f>
        <v/>
      </c>
    </row>
    <row r="110" spans="3:8" x14ac:dyDescent="0.2">
      <c r="C110" s="59" t="str">
        <f>IF(Lists!A110="","",Lists!A110&amp;" - ")</f>
        <v/>
      </c>
      <c r="D110" s="59" t="str">
        <f>IF(Lists!B110="","",Lists!B110)</f>
        <v/>
      </c>
      <c r="E110" s="59" t="str">
        <f>IF(Lists!C110="","",Lists!C110)</f>
        <v/>
      </c>
      <c r="F110" s="59" t="str">
        <f>IF(Lists!D110="","",Lists!D110)</f>
        <v/>
      </c>
      <c r="G110" s="59" t="str">
        <f>IF(Lists!E110="","",Lists!E110)</f>
        <v/>
      </c>
      <c r="H110" s="59" t="str">
        <f>IF(Lists!F110="","",Lists!F110)</f>
        <v/>
      </c>
    </row>
    <row r="111" spans="3:8" x14ac:dyDescent="0.2">
      <c r="C111" s="59" t="str">
        <f>IF(Lists!A111="","",Lists!A111&amp;" - ")</f>
        <v/>
      </c>
      <c r="D111" s="59" t="str">
        <f>IF(Lists!B111="","",Lists!B111)</f>
        <v/>
      </c>
      <c r="E111" s="59" t="str">
        <f>IF(Lists!C111="","",Lists!C111)</f>
        <v/>
      </c>
      <c r="F111" s="59" t="str">
        <f>IF(Lists!D111="","",Lists!D111)</f>
        <v/>
      </c>
      <c r="G111" s="59" t="str">
        <f>IF(Lists!E111="","",Lists!E111)</f>
        <v/>
      </c>
      <c r="H111" s="59" t="str">
        <f>IF(Lists!F111="","",Lists!F111)</f>
        <v/>
      </c>
    </row>
    <row r="112" spans="3:8" x14ac:dyDescent="0.2">
      <c r="C112" s="59" t="str">
        <f>IF(Lists!A112="","",Lists!A112&amp;" - ")</f>
        <v/>
      </c>
      <c r="D112" s="59" t="str">
        <f>IF(Lists!B112="","",Lists!B112)</f>
        <v/>
      </c>
      <c r="E112" s="59" t="str">
        <f>IF(Lists!C112="","",Lists!C112)</f>
        <v/>
      </c>
      <c r="F112" s="59" t="str">
        <f>IF(Lists!D112="","",Lists!D112)</f>
        <v/>
      </c>
      <c r="G112" s="59" t="str">
        <f>IF(Lists!E112="","",Lists!E112)</f>
        <v/>
      </c>
      <c r="H112" s="59" t="str">
        <f>IF(Lists!F112="","",Lists!F112)</f>
        <v/>
      </c>
    </row>
    <row r="113" spans="3:8" x14ac:dyDescent="0.2">
      <c r="C113" s="59" t="str">
        <f>IF(Lists!A113="","",Lists!A113&amp;" - ")</f>
        <v/>
      </c>
      <c r="D113" s="59" t="str">
        <f>IF(Lists!B113="","",Lists!B113)</f>
        <v/>
      </c>
      <c r="E113" s="59" t="str">
        <f>IF(Lists!C113="","",Lists!C113)</f>
        <v/>
      </c>
      <c r="F113" s="59" t="str">
        <f>IF(Lists!D113="","",Lists!D113)</f>
        <v/>
      </c>
      <c r="G113" s="59" t="str">
        <f>IF(Lists!E113="","",Lists!E113)</f>
        <v/>
      </c>
      <c r="H113" s="59" t="str">
        <f>IF(Lists!F113="","",Lists!F113)</f>
        <v/>
      </c>
    </row>
    <row r="114" spans="3:8" x14ac:dyDescent="0.2">
      <c r="C114" s="59" t="str">
        <f>IF(Lists!A114="","",Lists!A114&amp;" - ")</f>
        <v/>
      </c>
      <c r="D114" s="59" t="str">
        <f>IF(Lists!B114="","",Lists!B114)</f>
        <v/>
      </c>
      <c r="E114" s="59" t="str">
        <f>IF(Lists!C114="","",Lists!C114)</f>
        <v/>
      </c>
      <c r="F114" s="59" t="str">
        <f>IF(Lists!D114="","",Lists!D114)</f>
        <v/>
      </c>
      <c r="G114" s="59" t="str">
        <f>IF(Lists!E114="","",Lists!E114)</f>
        <v/>
      </c>
      <c r="H114" s="59" t="str">
        <f>IF(Lists!F114="","",Lists!F114)</f>
        <v/>
      </c>
    </row>
    <row r="115" spans="3:8" x14ac:dyDescent="0.2">
      <c r="C115" s="59" t="str">
        <f>IF(Lists!A115="","",Lists!A115&amp;" - ")</f>
        <v/>
      </c>
      <c r="D115" s="59" t="str">
        <f>IF(Lists!B115="","",Lists!B115)</f>
        <v/>
      </c>
      <c r="E115" s="59" t="str">
        <f>IF(Lists!C115="","",Lists!C115)</f>
        <v/>
      </c>
      <c r="F115" s="59" t="str">
        <f>IF(Lists!D115="","",Lists!D115)</f>
        <v/>
      </c>
      <c r="G115" s="59" t="str">
        <f>IF(Lists!E115="","",Lists!E115)</f>
        <v/>
      </c>
      <c r="H115" s="59" t="str">
        <f>IF(Lists!F115="","",Lists!F115)</f>
        <v/>
      </c>
    </row>
    <row r="116" spans="3:8" x14ac:dyDescent="0.2">
      <c r="C116" s="59" t="str">
        <f>IF(Lists!A116="","",Lists!A116&amp;" - ")</f>
        <v/>
      </c>
      <c r="D116" s="59" t="str">
        <f>IF(Lists!B116="","",Lists!B116)</f>
        <v/>
      </c>
      <c r="E116" s="59" t="str">
        <f>IF(Lists!C116="","",Lists!C116)</f>
        <v/>
      </c>
      <c r="F116" s="59" t="str">
        <f>IF(Lists!D116="","",Lists!D116)</f>
        <v/>
      </c>
      <c r="G116" s="59" t="str">
        <f>IF(Lists!E116="","",Lists!E116)</f>
        <v/>
      </c>
      <c r="H116" s="59" t="str">
        <f>IF(Lists!F116="","",Lists!F116)</f>
        <v/>
      </c>
    </row>
    <row r="117" spans="3:8" x14ac:dyDescent="0.2">
      <c r="C117" s="59" t="str">
        <f>IF(Lists!A117="","",Lists!A117&amp;" - ")</f>
        <v/>
      </c>
      <c r="D117" s="59" t="str">
        <f>IF(Lists!B117="","",Lists!B117)</f>
        <v/>
      </c>
      <c r="E117" s="59" t="str">
        <f>IF(Lists!C117="","",Lists!C117)</f>
        <v/>
      </c>
      <c r="F117" s="59" t="str">
        <f>IF(Lists!D117="","",Lists!D117)</f>
        <v/>
      </c>
      <c r="G117" s="59" t="str">
        <f>IF(Lists!E117="","",Lists!E117)</f>
        <v/>
      </c>
      <c r="H117" s="59" t="str">
        <f>IF(Lists!F117="","",Lists!F117)</f>
        <v/>
      </c>
    </row>
    <row r="118" spans="3:8" x14ac:dyDescent="0.2">
      <c r="C118" s="59" t="str">
        <f>IF(Lists!A118="","",Lists!A118&amp;" - ")</f>
        <v/>
      </c>
      <c r="D118" s="59" t="str">
        <f>IF(Lists!B118="","",Lists!B118)</f>
        <v/>
      </c>
      <c r="E118" s="59" t="str">
        <f>IF(Lists!C118="","",Lists!C118)</f>
        <v/>
      </c>
      <c r="F118" s="59" t="str">
        <f>IF(Lists!D118="","",Lists!D118)</f>
        <v/>
      </c>
      <c r="G118" s="59" t="str">
        <f>IF(Lists!E118="","",Lists!E118)</f>
        <v/>
      </c>
      <c r="H118" s="59" t="str">
        <f>IF(Lists!F118="","",Lists!F118)</f>
        <v/>
      </c>
    </row>
    <row r="119" spans="3:8" x14ac:dyDescent="0.2">
      <c r="C119" s="59" t="str">
        <f>IF(Lists!A119="","",Lists!A119&amp;" - ")</f>
        <v/>
      </c>
      <c r="D119" s="59" t="str">
        <f>IF(Lists!B119="","",Lists!B119)</f>
        <v/>
      </c>
      <c r="E119" s="59" t="str">
        <f>IF(Lists!C119="","",Lists!C119)</f>
        <v/>
      </c>
      <c r="F119" s="59" t="str">
        <f>IF(Lists!D119="","",Lists!D119)</f>
        <v/>
      </c>
      <c r="G119" s="59" t="str">
        <f>IF(Lists!E119="","",Lists!E119)</f>
        <v/>
      </c>
      <c r="H119" s="59" t="str">
        <f>IF(Lists!F119="","",Lists!F119)</f>
        <v/>
      </c>
    </row>
    <row r="120" spans="3:8" x14ac:dyDescent="0.2">
      <c r="C120" s="59" t="str">
        <f>IF(Lists!A120="","",Lists!A120&amp;" - ")</f>
        <v/>
      </c>
      <c r="D120" s="59" t="str">
        <f>IF(Lists!B120="","",Lists!B120)</f>
        <v/>
      </c>
      <c r="E120" s="59" t="str">
        <f>IF(Lists!C120="","",Lists!C120)</f>
        <v/>
      </c>
      <c r="F120" s="59" t="str">
        <f>IF(Lists!D120="","",Lists!D120)</f>
        <v/>
      </c>
      <c r="G120" s="59" t="str">
        <f>IF(Lists!E120="","",Lists!E120)</f>
        <v/>
      </c>
      <c r="H120" s="59" t="str">
        <f>IF(Lists!F120="","",Lists!F120)</f>
        <v/>
      </c>
    </row>
    <row r="121" spans="3:8" x14ac:dyDescent="0.2">
      <c r="C121" s="59" t="str">
        <f>IF(Lists!A121="","",Lists!A121&amp;" - ")</f>
        <v/>
      </c>
      <c r="D121" s="59" t="str">
        <f>IF(Lists!B121="","",Lists!B121)</f>
        <v/>
      </c>
      <c r="E121" s="59" t="str">
        <f>IF(Lists!C121="","",Lists!C121)</f>
        <v/>
      </c>
      <c r="F121" s="59" t="str">
        <f>IF(Lists!D121="","",Lists!D121)</f>
        <v/>
      </c>
      <c r="G121" s="59" t="str">
        <f>IF(Lists!E121="","",Lists!E121)</f>
        <v/>
      </c>
      <c r="H121" s="59" t="str">
        <f>IF(Lists!F121="","",Lists!F121)</f>
        <v/>
      </c>
    </row>
    <row r="122" spans="3:8" x14ac:dyDescent="0.2">
      <c r="C122" s="59" t="str">
        <f>IF(Lists!A122="","",Lists!A122&amp;" - ")</f>
        <v/>
      </c>
      <c r="D122" s="59" t="str">
        <f>IF(Lists!B122="","",Lists!B122)</f>
        <v/>
      </c>
      <c r="E122" s="59" t="str">
        <f>IF(Lists!C122="","",Lists!C122)</f>
        <v/>
      </c>
      <c r="F122" s="59" t="str">
        <f>IF(Lists!D122="","",Lists!D122)</f>
        <v/>
      </c>
      <c r="G122" s="59" t="str">
        <f>IF(Lists!E122="","",Lists!E122)</f>
        <v/>
      </c>
      <c r="H122" s="59" t="str">
        <f>IF(Lists!F122="","",Lists!F122)</f>
        <v/>
      </c>
    </row>
    <row r="123" spans="3:8" x14ac:dyDescent="0.2">
      <c r="C123" s="59" t="str">
        <f>IF(Lists!A123="","",Lists!A123&amp;" - ")</f>
        <v/>
      </c>
      <c r="D123" s="59" t="str">
        <f>IF(Lists!B123="","",Lists!B123)</f>
        <v/>
      </c>
      <c r="E123" s="59" t="str">
        <f>IF(Lists!C123="","",Lists!C123)</f>
        <v/>
      </c>
      <c r="F123" s="59" t="str">
        <f>IF(Lists!D123="","",Lists!D123)</f>
        <v/>
      </c>
      <c r="G123" s="59" t="str">
        <f>IF(Lists!E123="","",Lists!E123)</f>
        <v/>
      </c>
      <c r="H123" s="59" t="str">
        <f>IF(Lists!F123="","",Lists!F123)</f>
        <v/>
      </c>
    </row>
    <row r="124" spans="3:8" x14ac:dyDescent="0.2">
      <c r="C124" s="59" t="str">
        <f>IF(Lists!A124="","",Lists!A124&amp;" - ")</f>
        <v/>
      </c>
      <c r="D124" s="59" t="str">
        <f>IF(Lists!B124="","",Lists!B124)</f>
        <v/>
      </c>
      <c r="E124" s="59" t="str">
        <f>IF(Lists!C124="","",Lists!C124)</f>
        <v/>
      </c>
      <c r="F124" s="59" t="str">
        <f>IF(Lists!D124="","",Lists!D124)</f>
        <v/>
      </c>
      <c r="G124" s="59" t="str">
        <f>IF(Lists!E124="","",Lists!E124)</f>
        <v/>
      </c>
      <c r="H124" s="59" t="str">
        <f>IF(Lists!F124="","",Lists!F124)</f>
        <v/>
      </c>
    </row>
    <row r="125" spans="3:8" x14ac:dyDescent="0.2">
      <c r="C125" s="59" t="str">
        <f>IF(Lists!A125="","",Lists!A125&amp;" - ")</f>
        <v/>
      </c>
      <c r="D125" s="59" t="str">
        <f>IF(Lists!B125="","",Lists!B125)</f>
        <v/>
      </c>
      <c r="E125" s="59" t="str">
        <f>IF(Lists!C125="","",Lists!C125)</f>
        <v/>
      </c>
      <c r="F125" s="59" t="str">
        <f>IF(Lists!D125="","",Lists!D125)</f>
        <v/>
      </c>
      <c r="G125" s="59" t="str">
        <f>IF(Lists!E125="","",Lists!E125)</f>
        <v/>
      </c>
      <c r="H125" s="59" t="str">
        <f>IF(Lists!F125="","",Lists!F125)</f>
        <v/>
      </c>
    </row>
    <row r="126" spans="3:8" x14ac:dyDescent="0.2">
      <c r="C126" s="59" t="str">
        <f>IF(Lists!A126="","",Lists!A126&amp;" - ")</f>
        <v/>
      </c>
      <c r="D126" s="59" t="str">
        <f>IF(Lists!B126="","",Lists!B126)</f>
        <v/>
      </c>
      <c r="E126" s="59" t="str">
        <f>IF(Lists!C126="","",Lists!C126)</f>
        <v/>
      </c>
      <c r="F126" s="59" t="str">
        <f>IF(Lists!D126="","",Lists!D126)</f>
        <v/>
      </c>
      <c r="G126" s="59" t="str">
        <f>IF(Lists!E126="","",Lists!E126)</f>
        <v/>
      </c>
      <c r="H126" s="59" t="str">
        <f>IF(Lists!F126="","",Lists!F126)</f>
        <v/>
      </c>
    </row>
    <row r="127" spans="3:8" x14ac:dyDescent="0.2">
      <c r="C127" s="59" t="str">
        <f>IF(Lists!A127="","",Lists!A127&amp;" - ")</f>
        <v/>
      </c>
      <c r="D127" s="59" t="str">
        <f>IF(Lists!B127="","",Lists!B127)</f>
        <v/>
      </c>
      <c r="E127" s="59" t="str">
        <f>IF(Lists!C127="","",Lists!C127)</f>
        <v/>
      </c>
      <c r="F127" s="59" t="str">
        <f>IF(Lists!D127="","",Lists!D127)</f>
        <v/>
      </c>
      <c r="G127" s="59" t="str">
        <f>IF(Lists!E127="","",Lists!E127)</f>
        <v/>
      </c>
      <c r="H127" s="59" t="str">
        <f>IF(Lists!F127="","",Lists!F127)</f>
        <v/>
      </c>
    </row>
    <row r="128" spans="3:8" x14ac:dyDescent="0.2">
      <c r="C128" s="59" t="str">
        <f>IF(Lists!A128="","",Lists!A128&amp;" - ")</f>
        <v/>
      </c>
      <c r="D128" s="59" t="str">
        <f>IF(Lists!B128="","",Lists!B128)</f>
        <v/>
      </c>
      <c r="E128" s="59" t="str">
        <f>IF(Lists!C128="","",Lists!C128)</f>
        <v/>
      </c>
      <c r="F128" s="59" t="str">
        <f>IF(Lists!D128="","",Lists!D128)</f>
        <v/>
      </c>
      <c r="G128" s="59" t="str">
        <f>IF(Lists!E128="","",Lists!E128)</f>
        <v/>
      </c>
      <c r="H128" s="59" t="str">
        <f>IF(Lists!F128="","",Lists!F128)</f>
        <v/>
      </c>
    </row>
    <row r="129" spans="3:8" x14ac:dyDescent="0.2">
      <c r="C129" s="59" t="str">
        <f>IF(Lists!A129="","",Lists!A129&amp;" - ")</f>
        <v/>
      </c>
      <c r="D129" s="59" t="str">
        <f>IF(Lists!B129="","",Lists!B129)</f>
        <v/>
      </c>
      <c r="E129" s="59" t="str">
        <f>IF(Lists!C129="","",Lists!C129)</f>
        <v/>
      </c>
      <c r="F129" s="59" t="str">
        <f>IF(Lists!D129="","",Lists!D129)</f>
        <v/>
      </c>
      <c r="G129" s="59" t="str">
        <f>IF(Lists!E129="","",Lists!E129)</f>
        <v/>
      </c>
      <c r="H129" s="59" t="str">
        <f>IF(Lists!F129="","",Lists!F129)</f>
        <v/>
      </c>
    </row>
    <row r="130" spans="3:8" x14ac:dyDescent="0.2">
      <c r="C130" s="59" t="str">
        <f>IF(Lists!A130="","",Lists!A130&amp;" - ")</f>
        <v/>
      </c>
      <c r="D130" s="59" t="str">
        <f>IF(Lists!B130="","",Lists!B130)</f>
        <v/>
      </c>
      <c r="E130" s="59" t="str">
        <f>IF(Lists!C130="","",Lists!C130)</f>
        <v/>
      </c>
      <c r="F130" s="59" t="str">
        <f>IF(Lists!D130="","",Lists!D130)</f>
        <v/>
      </c>
      <c r="G130" s="59" t="str">
        <f>IF(Lists!E130="","",Lists!E130)</f>
        <v/>
      </c>
      <c r="H130" s="59" t="str">
        <f>IF(Lists!F130="","",Lists!F130)</f>
        <v/>
      </c>
    </row>
    <row r="131" spans="3:8" x14ac:dyDescent="0.2">
      <c r="C131" s="59" t="str">
        <f>IF(Lists!A131="","",Lists!A131&amp;" - ")</f>
        <v/>
      </c>
      <c r="D131" s="59" t="str">
        <f>IF(Lists!B131="","",Lists!B131)</f>
        <v/>
      </c>
      <c r="E131" s="59" t="str">
        <f>IF(Lists!C131="","",Lists!C131)</f>
        <v/>
      </c>
      <c r="F131" s="59" t="str">
        <f>IF(Lists!D131="","",Lists!D131)</f>
        <v/>
      </c>
      <c r="G131" s="59" t="str">
        <f>IF(Lists!E131="","",Lists!E131)</f>
        <v/>
      </c>
      <c r="H131" s="59" t="str">
        <f>IF(Lists!F131="","",Lists!F131)</f>
        <v/>
      </c>
    </row>
    <row r="132" spans="3:8" x14ac:dyDescent="0.2">
      <c r="C132" s="59" t="str">
        <f>IF(Lists!A132="","",Lists!A132&amp;" - ")</f>
        <v/>
      </c>
      <c r="D132" s="59" t="str">
        <f>IF(Lists!B132="","",Lists!B132)</f>
        <v/>
      </c>
      <c r="E132" s="59" t="str">
        <f>IF(Lists!C132="","",Lists!C132)</f>
        <v/>
      </c>
      <c r="F132" s="59" t="str">
        <f>IF(Lists!D132="","",Lists!D132)</f>
        <v/>
      </c>
      <c r="G132" s="59" t="str">
        <f>IF(Lists!E132="","",Lists!E132)</f>
        <v/>
      </c>
      <c r="H132" s="59" t="str">
        <f>IF(Lists!F132="","",Lists!F132)</f>
        <v/>
      </c>
    </row>
    <row r="133" spans="3:8" x14ac:dyDescent="0.2">
      <c r="C133" s="59" t="str">
        <f>IF(Lists!A133="","",Lists!A133&amp;" - ")</f>
        <v/>
      </c>
      <c r="D133" s="59" t="str">
        <f>IF(Lists!B133="","",Lists!B133)</f>
        <v/>
      </c>
      <c r="E133" s="59" t="str">
        <f>IF(Lists!C133="","",Lists!C133)</f>
        <v/>
      </c>
      <c r="F133" s="59" t="str">
        <f>IF(Lists!D133="","",Lists!D133)</f>
        <v/>
      </c>
      <c r="G133" s="59" t="str">
        <f>IF(Lists!E133="","",Lists!E133)</f>
        <v/>
      </c>
      <c r="H133" s="59" t="str">
        <f>IF(Lists!F133="","",Lists!F133)</f>
        <v/>
      </c>
    </row>
    <row r="134" spans="3:8" x14ac:dyDescent="0.2">
      <c r="C134" s="59" t="str">
        <f>IF(Lists!A134="","",Lists!A134&amp;" - ")</f>
        <v/>
      </c>
      <c r="D134" s="59" t="str">
        <f>IF(Lists!B134="","",Lists!B134)</f>
        <v/>
      </c>
      <c r="E134" s="59" t="str">
        <f>IF(Lists!C134="","",Lists!C134)</f>
        <v/>
      </c>
      <c r="F134" s="59" t="str">
        <f>IF(Lists!D134="","",Lists!D134)</f>
        <v/>
      </c>
      <c r="G134" s="59" t="str">
        <f>IF(Lists!E134="","",Lists!E134)</f>
        <v/>
      </c>
      <c r="H134" s="59" t="str">
        <f>IF(Lists!F134="","",Lists!F134)</f>
        <v/>
      </c>
    </row>
    <row r="135" spans="3:8" x14ac:dyDescent="0.2">
      <c r="C135" s="59" t="str">
        <f>IF(Lists!A135="","",Lists!A135&amp;" - ")</f>
        <v/>
      </c>
      <c r="D135" s="59" t="str">
        <f>IF(Lists!B135="","",Lists!B135)</f>
        <v/>
      </c>
      <c r="E135" s="59" t="str">
        <f>IF(Lists!C135="","",Lists!C135)</f>
        <v/>
      </c>
      <c r="F135" s="59" t="str">
        <f>IF(Lists!D135="","",Lists!D135)</f>
        <v/>
      </c>
      <c r="G135" s="59" t="str">
        <f>IF(Lists!E135="","",Lists!E135)</f>
        <v/>
      </c>
      <c r="H135" s="59" t="str">
        <f>IF(Lists!F135="","",Lists!F135)</f>
        <v/>
      </c>
    </row>
    <row r="136" spans="3:8" x14ac:dyDescent="0.2">
      <c r="C136" s="59" t="str">
        <f>IF(Lists!A136="","",Lists!A136&amp;" - ")</f>
        <v/>
      </c>
      <c r="D136" s="59" t="str">
        <f>IF(Lists!B136="","",Lists!B136)</f>
        <v/>
      </c>
      <c r="E136" s="59" t="str">
        <f>IF(Lists!C136="","",Lists!C136)</f>
        <v/>
      </c>
      <c r="F136" s="59" t="str">
        <f>IF(Lists!D136="","",Lists!D136)</f>
        <v/>
      </c>
      <c r="G136" s="59" t="str">
        <f>IF(Lists!E136="","",Lists!E136)</f>
        <v/>
      </c>
      <c r="H136" s="59" t="str">
        <f>IF(Lists!F136="","",Lists!F136)</f>
        <v/>
      </c>
    </row>
    <row r="137" spans="3:8" x14ac:dyDescent="0.2">
      <c r="C137" s="59" t="str">
        <f>IF(Lists!A137="","",Lists!A137&amp;" - ")</f>
        <v/>
      </c>
      <c r="D137" s="59" t="str">
        <f>IF(Lists!B137="","",Lists!B137)</f>
        <v/>
      </c>
      <c r="E137" s="59" t="str">
        <f>IF(Lists!C137="","",Lists!C137)</f>
        <v/>
      </c>
      <c r="F137" s="59" t="str">
        <f>IF(Lists!D137="","",Lists!D137)</f>
        <v/>
      </c>
      <c r="G137" s="59" t="str">
        <f>IF(Lists!E137="","",Lists!E137)</f>
        <v/>
      </c>
      <c r="H137" s="59" t="str">
        <f>IF(Lists!F137="","",Lists!F137)</f>
        <v/>
      </c>
    </row>
    <row r="138" spans="3:8" x14ac:dyDescent="0.2">
      <c r="C138" s="59" t="str">
        <f>IF(Lists!A138="","",Lists!A138&amp;" - ")</f>
        <v/>
      </c>
      <c r="D138" s="59" t="str">
        <f>IF(Lists!B138="","",Lists!B138)</f>
        <v/>
      </c>
      <c r="E138" s="59" t="str">
        <f>IF(Lists!C138="","",Lists!C138)</f>
        <v/>
      </c>
      <c r="F138" s="59" t="str">
        <f>IF(Lists!D138="","",Lists!D138)</f>
        <v/>
      </c>
      <c r="G138" s="59" t="str">
        <f>IF(Lists!E138="","",Lists!E138)</f>
        <v/>
      </c>
      <c r="H138" s="59" t="str">
        <f>IF(Lists!F138="","",Lists!F138)</f>
        <v/>
      </c>
    </row>
    <row r="139" spans="3:8" x14ac:dyDescent="0.2">
      <c r="C139" s="59" t="str">
        <f>IF(Lists!A139="","",Lists!A139&amp;" - ")</f>
        <v/>
      </c>
      <c r="D139" s="59" t="str">
        <f>IF(Lists!B139="","",Lists!B139)</f>
        <v/>
      </c>
      <c r="E139" s="59" t="str">
        <f>IF(Lists!C139="","",Lists!C139)</f>
        <v/>
      </c>
      <c r="F139" s="59" t="str">
        <f>IF(Lists!D139="","",Lists!D139)</f>
        <v/>
      </c>
      <c r="G139" s="59" t="str">
        <f>IF(Lists!E139="","",Lists!E139)</f>
        <v/>
      </c>
      <c r="H139" s="59" t="str">
        <f>IF(Lists!F139="","",Lists!F139)</f>
        <v/>
      </c>
    </row>
    <row r="140" spans="3:8" x14ac:dyDescent="0.2">
      <c r="C140" s="59" t="str">
        <f>IF(Lists!A140="","",Lists!A140&amp;" - ")</f>
        <v/>
      </c>
      <c r="D140" s="59" t="str">
        <f>IF(Lists!B140="","",Lists!B140)</f>
        <v/>
      </c>
      <c r="E140" s="59" t="str">
        <f>IF(Lists!C140="","",Lists!C140)</f>
        <v/>
      </c>
      <c r="F140" s="59" t="str">
        <f>IF(Lists!D140="","",Lists!D140)</f>
        <v/>
      </c>
      <c r="G140" s="59" t="str">
        <f>IF(Lists!E140="","",Lists!E140)</f>
        <v/>
      </c>
      <c r="H140" s="59" t="str">
        <f>IF(Lists!F140="","",Lists!F140)</f>
        <v/>
      </c>
    </row>
    <row r="141" spans="3:8" x14ac:dyDescent="0.2">
      <c r="C141" s="59" t="str">
        <f>IF(Lists!A141="","",Lists!A141&amp;" - ")</f>
        <v/>
      </c>
      <c r="D141" s="59" t="str">
        <f>IF(Lists!B141="","",Lists!B141)</f>
        <v/>
      </c>
      <c r="E141" s="59" t="str">
        <f>IF(Lists!C141="","",Lists!C141)</f>
        <v/>
      </c>
      <c r="F141" s="59" t="str">
        <f>IF(Lists!D141="","",Lists!D141)</f>
        <v/>
      </c>
      <c r="G141" s="59" t="str">
        <f>IF(Lists!E141="","",Lists!E141)</f>
        <v/>
      </c>
      <c r="H141" s="59" t="str">
        <f>IF(Lists!F141="","",Lists!F141)</f>
        <v/>
      </c>
    </row>
    <row r="142" spans="3:8" x14ac:dyDescent="0.2">
      <c r="C142" s="59" t="str">
        <f>IF(Lists!A142="","",Lists!A142&amp;" - ")</f>
        <v/>
      </c>
      <c r="D142" s="59" t="str">
        <f>IF(Lists!B142="","",Lists!B142)</f>
        <v/>
      </c>
      <c r="E142" s="59" t="str">
        <f>IF(Lists!C142="","",Lists!C142)</f>
        <v/>
      </c>
      <c r="F142" s="59" t="str">
        <f>IF(Lists!D142="","",Lists!D142)</f>
        <v/>
      </c>
      <c r="G142" s="59" t="str">
        <f>IF(Lists!E142="","",Lists!E142)</f>
        <v/>
      </c>
      <c r="H142" s="59" t="str">
        <f>IF(Lists!F142="","",Lists!F142)</f>
        <v/>
      </c>
    </row>
    <row r="143" spans="3:8" x14ac:dyDescent="0.2">
      <c r="C143" s="59" t="str">
        <f>IF(Lists!A143="","",Lists!A143&amp;" - ")</f>
        <v/>
      </c>
      <c r="D143" s="59" t="str">
        <f>IF(Lists!B143="","",Lists!B143)</f>
        <v/>
      </c>
      <c r="E143" s="59" t="str">
        <f>IF(Lists!C143="","",Lists!C143)</f>
        <v/>
      </c>
      <c r="F143" s="59" t="str">
        <f>IF(Lists!D143="","",Lists!D143)</f>
        <v/>
      </c>
      <c r="G143" s="59" t="str">
        <f>IF(Lists!E143="","",Lists!E143)</f>
        <v/>
      </c>
      <c r="H143" s="59" t="str">
        <f>IF(Lists!F143="","",Lists!F143)</f>
        <v/>
      </c>
    </row>
    <row r="144" spans="3:8" x14ac:dyDescent="0.2">
      <c r="C144" s="59" t="str">
        <f>IF(Lists!A144="","",Lists!A144&amp;" - ")</f>
        <v/>
      </c>
      <c r="D144" s="59" t="str">
        <f>IF(Lists!B144="","",Lists!B144)</f>
        <v/>
      </c>
      <c r="E144" s="59" t="str">
        <f>IF(Lists!C144="","",Lists!C144)</f>
        <v/>
      </c>
      <c r="F144" s="59" t="str">
        <f>IF(Lists!D144="","",Lists!D144)</f>
        <v/>
      </c>
      <c r="G144" s="59" t="str">
        <f>IF(Lists!E144="","",Lists!E144)</f>
        <v/>
      </c>
      <c r="H144" s="59" t="str">
        <f>IF(Lists!F144="","",Lists!F144)</f>
        <v/>
      </c>
    </row>
    <row r="145" spans="3:8" x14ac:dyDescent="0.2">
      <c r="C145" s="59" t="str">
        <f>IF(Lists!A145="","",Lists!A145&amp;" - ")</f>
        <v/>
      </c>
      <c r="D145" s="59" t="str">
        <f>IF(Lists!B145="","",Lists!B145)</f>
        <v/>
      </c>
      <c r="E145" s="59" t="str">
        <f>IF(Lists!C145="","",Lists!C145)</f>
        <v/>
      </c>
      <c r="F145" s="59" t="str">
        <f>IF(Lists!D145="","",Lists!D145)</f>
        <v/>
      </c>
      <c r="G145" s="59" t="str">
        <f>IF(Lists!E145="","",Lists!E145)</f>
        <v/>
      </c>
      <c r="H145" s="59" t="str">
        <f>IF(Lists!F145="","",Lists!F145)</f>
        <v/>
      </c>
    </row>
    <row r="146" spans="3:8" x14ac:dyDescent="0.2">
      <c r="C146" s="59" t="str">
        <f>IF(Lists!A146="","",Lists!A146&amp;" - ")</f>
        <v/>
      </c>
      <c r="D146" s="59" t="str">
        <f>IF(Lists!B146="","",Lists!B146)</f>
        <v/>
      </c>
      <c r="E146" s="59" t="str">
        <f>IF(Lists!C146="","",Lists!C146)</f>
        <v/>
      </c>
      <c r="F146" s="59" t="str">
        <f>IF(Lists!D146="","",Lists!D146)</f>
        <v/>
      </c>
      <c r="G146" s="59" t="str">
        <f>IF(Lists!E146="","",Lists!E146)</f>
        <v/>
      </c>
      <c r="H146" s="59" t="str">
        <f>IF(Lists!F146="","",Lists!F146)</f>
        <v/>
      </c>
    </row>
    <row r="147" spans="3:8" x14ac:dyDescent="0.2">
      <c r="C147" s="59" t="str">
        <f>IF(Lists!A147="","",Lists!A147&amp;" - ")</f>
        <v/>
      </c>
      <c r="D147" s="59" t="str">
        <f>IF(Lists!B147="","",Lists!B147)</f>
        <v/>
      </c>
      <c r="E147" s="59" t="str">
        <f>IF(Lists!C147="","",Lists!C147)</f>
        <v/>
      </c>
      <c r="F147" s="59" t="str">
        <f>IF(Lists!D147="","",Lists!D147)</f>
        <v/>
      </c>
      <c r="G147" s="59" t="str">
        <f>IF(Lists!E147="","",Lists!E147)</f>
        <v/>
      </c>
      <c r="H147" s="59" t="str">
        <f>IF(Lists!F147="","",Lists!F147)</f>
        <v/>
      </c>
    </row>
    <row r="148" spans="3:8" x14ac:dyDescent="0.2">
      <c r="C148" s="59" t="str">
        <f>IF(Lists!A148="","",Lists!A148&amp;" - ")</f>
        <v/>
      </c>
      <c r="D148" s="59" t="str">
        <f>IF(Lists!B148="","",Lists!B148)</f>
        <v/>
      </c>
      <c r="E148" s="59" t="str">
        <f>IF(Lists!C148="","",Lists!C148)</f>
        <v/>
      </c>
      <c r="F148" s="59" t="str">
        <f>IF(Lists!D148="","",Lists!D148)</f>
        <v/>
      </c>
      <c r="G148" s="59" t="str">
        <f>IF(Lists!E148="","",Lists!E148)</f>
        <v/>
      </c>
      <c r="H148" s="59" t="str">
        <f>IF(Lists!F148="","",Lists!F148)</f>
        <v/>
      </c>
    </row>
    <row r="149" spans="3:8" x14ac:dyDescent="0.2">
      <c r="C149" s="59" t="str">
        <f>IF(Lists!A149="","",Lists!A149&amp;" - ")</f>
        <v/>
      </c>
      <c r="D149" s="59" t="str">
        <f>IF(Lists!B149="","",Lists!B149)</f>
        <v/>
      </c>
      <c r="E149" s="59" t="str">
        <f>IF(Lists!C149="","",Lists!C149)</f>
        <v/>
      </c>
      <c r="F149" s="59" t="str">
        <f>IF(Lists!D149="","",Lists!D149)</f>
        <v/>
      </c>
      <c r="G149" s="59" t="str">
        <f>IF(Lists!E149="","",Lists!E149)</f>
        <v/>
      </c>
      <c r="H149" s="59" t="str">
        <f>IF(Lists!F149="","",Lists!F149)</f>
        <v/>
      </c>
    </row>
    <row r="150" spans="3:8" x14ac:dyDescent="0.2">
      <c r="C150" s="59" t="str">
        <f>IF(Lists!A150="","",Lists!A150&amp;" - ")</f>
        <v/>
      </c>
      <c r="D150" s="59" t="str">
        <f>IF(Lists!B150="","",Lists!B150)</f>
        <v/>
      </c>
      <c r="E150" s="59" t="str">
        <f>IF(Lists!C150="","",Lists!C150)</f>
        <v/>
      </c>
      <c r="F150" s="59" t="str">
        <f>IF(Lists!D150="","",Lists!D150)</f>
        <v/>
      </c>
      <c r="G150" s="59" t="str">
        <f>IF(Lists!E150="","",Lists!E150)</f>
        <v/>
      </c>
      <c r="H150" s="59" t="str">
        <f>IF(Lists!F150="","",Lists!F150)</f>
        <v/>
      </c>
    </row>
    <row r="151" spans="3:8" x14ac:dyDescent="0.2">
      <c r="C151" s="59" t="str">
        <f>IF(Lists!A151="","",Lists!A151&amp;" - ")</f>
        <v/>
      </c>
      <c r="D151" s="59" t="str">
        <f>IF(Lists!B151="","",Lists!B151)</f>
        <v/>
      </c>
      <c r="E151" s="59" t="str">
        <f>IF(Lists!C151="","",Lists!C151)</f>
        <v/>
      </c>
      <c r="F151" s="59" t="str">
        <f>IF(Lists!D151="","",Lists!D151)</f>
        <v/>
      </c>
      <c r="G151" s="59" t="str">
        <f>IF(Lists!E151="","",Lists!E151)</f>
        <v/>
      </c>
      <c r="H151" s="59" t="str">
        <f>IF(Lists!F151="","",Lists!F151)</f>
        <v/>
      </c>
    </row>
    <row r="152" spans="3:8" x14ac:dyDescent="0.2">
      <c r="C152" s="59" t="str">
        <f>IF(Lists!A152="","",Lists!A152&amp;" - ")</f>
        <v/>
      </c>
      <c r="D152" s="59" t="str">
        <f>IF(Lists!B152="","",Lists!B152)</f>
        <v/>
      </c>
      <c r="E152" s="59" t="str">
        <f>IF(Lists!C152="","",Lists!C152)</f>
        <v/>
      </c>
      <c r="F152" s="59" t="str">
        <f>IF(Lists!D152="","",Lists!D152)</f>
        <v/>
      </c>
      <c r="G152" s="59" t="str">
        <f>IF(Lists!E152="","",Lists!E152)</f>
        <v/>
      </c>
      <c r="H152" s="59" t="str">
        <f>IF(Lists!F152="","",Lists!F152)</f>
        <v/>
      </c>
    </row>
    <row r="153" spans="3:8" x14ac:dyDescent="0.2">
      <c r="C153" s="59" t="str">
        <f>IF(Lists!A153="","",Lists!A153&amp;" - ")</f>
        <v/>
      </c>
      <c r="D153" s="59" t="str">
        <f>IF(Lists!B153="","",Lists!B153)</f>
        <v/>
      </c>
      <c r="E153" s="59" t="str">
        <f>IF(Lists!C153="","",Lists!C153)</f>
        <v/>
      </c>
      <c r="F153" s="59" t="str">
        <f>IF(Lists!D153="","",Lists!D153)</f>
        <v/>
      </c>
      <c r="G153" s="59" t="str">
        <f>IF(Lists!E153="","",Lists!E153)</f>
        <v/>
      </c>
      <c r="H153" s="59" t="str">
        <f>IF(Lists!F153="","",Lists!F153)</f>
        <v/>
      </c>
    </row>
    <row r="154" spans="3:8" x14ac:dyDescent="0.2">
      <c r="C154" s="59" t="str">
        <f>IF(Lists!A154="","",Lists!A154&amp;" - ")</f>
        <v/>
      </c>
      <c r="D154" s="59" t="str">
        <f>IF(Lists!B154="","",Lists!B154)</f>
        <v/>
      </c>
      <c r="E154" s="59" t="str">
        <f>IF(Lists!C154="","",Lists!C154)</f>
        <v/>
      </c>
      <c r="F154" s="59" t="str">
        <f>IF(Lists!D154="","",Lists!D154)</f>
        <v/>
      </c>
      <c r="G154" s="59" t="str">
        <f>IF(Lists!E154="","",Lists!E154)</f>
        <v/>
      </c>
      <c r="H154" s="59" t="str">
        <f>IF(Lists!F154="","",Lists!F154)</f>
        <v/>
      </c>
    </row>
    <row r="155" spans="3:8" x14ac:dyDescent="0.2">
      <c r="C155" s="59" t="str">
        <f>IF(Lists!A155="","",Lists!A155&amp;" - ")</f>
        <v/>
      </c>
      <c r="D155" s="59" t="str">
        <f>IF(Lists!B155="","",Lists!B155)</f>
        <v/>
      </c>
      <c r="E155" s="59" t="str">
        <f>IF(Lists!C155="","",Lists!C155)</f>
        <v/>
      </c>
      <c r="F155" s="59" t="str">
        <f>IF(Lists!D155="","",Lists!D155)</f>
        <v/>
      </c>
      <c r="G155" s="59" t="str">
        <f>IF(Lists!E155="","",Lists!E155)</f>
        <v/>
      </c>
      <c r="H155" s="59" t="str">
        <f>IF(Lists!F155="","",Lists!F155)</f>
        <v/>
      </c>
    </row>
    <row r="156" spans="3:8" x14ac:dyDescent="0.2">
      <c r="C156" s="59" t="str">
        <f>IF(Lists!A156="","",Lists!A156&amp;" - ")</f>
        <v/>
      </c>
      <c r="D156" s="59" t="str">
        <f>IF(Lists!B156="","",Lists!B156)</f>
        <v/>
      </c>
      <c r="E156" s="59" t="str">
        <f>IF(Lists!C156="","",Lists!C156)</f>
        <v/>
      </c>
      <c r="F156" s="59" t="str">
        <f>IF(Lists!D156="","",Lists!D156)</f>
        <v/>
      </c>
      <c r="G156" s="59" t="str">
        <f>IF(Lists!E156="","",Lists!E156)</f>
        <v/>
      </c>
      <c r="H156" s="59" t="str">
        <f>IF(Lists!F156="","",Lists!F156)</f>
        <v/>
      </c>
    </row>
    <row r="157" spans="3:8" x14ac:dyDescent="0.2">
      <c r="C157" s="59" t="str">
        <f>IF(Lists!A157="","",Lists!A157&amp;" - ")</f>
        <v/>
      </c>
      <c r="D157" s="59" t="str">
        <f>IF(Lists!B157="","",Lists!B157)</f>
        <v/>
      </c>
      <c r="E157" s="59" t="str">
        <f>IF(Lists!C157="","",Lists!C157)</f>
        <v/>
      </c>
      <c r="F157" s="59" t="str">
        <f>IF(Lists!D157="","",Lists!D157)</f>
        <v/>
      </c>
      <c r="G157" s="59" t="str">
        <f>IF(Lists!E157="","",Lists!E157)</f>
        <v/>
      </c>
      <c r="H157" s="59" t="str">
        <f>IF(Lists!F157="","",Lists!F157)</f>
        <v/>
      </c>
    </row>
    <row r="158" spans="3:8" x14ac:dyDescent="0.2">
      <c r="C158" s="59" t="str">
        <f>IF(Lists!A158="","",Lists!A158&amp;" - ")</f>
        <v/>
      </c>
      <c r="D158" s="59" t="str">
        <f>IF(Lists!B158="","",Lists!B158)</f>
        <v/>
      </c>
      <c r="E158" s="59" t="str">
        <f>IF(Lists!C158="","",Lists!C158)</f>
        <v/>
      </c>
      <c r="F158" s="59" t="str">
        <f>IF(Lists!D158="","",Lists!D158)</f>
        <v/>
      </c>
      <c r="G158" s="59" t="str">
        <f>IF(Lists!E158="","",Lists!E158)</f>
        <v/>
      </c>
      <c r="H158" s="59" t="str">
        <f>IF(Lists!F158="","",Lists!F158)</f>
        <v/>
      </c>
    </row>
    <row r="159" spans="3:8" x14ac:dyDescent="0.2">
      <c r="C159" s="59" t="str">
        <f>IF(Lists!A159="","",Lists!A159&amp;" - ")</f>
        <v/>
      </c>
      <c r="D159" s="59" t="str">
        <f>IF(Lists!B159="","",Lists!B159)</f>
        <v/>
      </c>
      <c r="E159" s="59" t="str">
        <f>IF(Lists!C159="","",Lists!C159)</f>
        <v/>
      </c>
      <c r="F159" s="59" t="str">
        <f>IF(Lists!D159="","",Lists!D159)</f>
        <v/>
      </c>
      <c r="G159" s="59" t="str">
        <f>IF(Lists!E159="","",Lists!E159)</f>
        <v/>
      </c>
      <c r="H159" s="59" t="str">
        <f>IF(Lists!F159="","",Lists!F159)</f>
        <v/>
      </c>
    </row>
    <row r="160" spans="3:8" x14ac:dyDescent="0.2">
      <c r="C160" s="59" t="str">
        <f>IF(Lists!A160="","",Lists!A160&amp;" - ")</f>
        <v/>
      </c>
      <c r="D160" s="59" t="str">
        <f>IF(Lists!B160="","",Lists!B160)</f>
        <v/>
      </c>
      <c r="E160" s="59" t="str">
        <f>IF(Lists!C160="","",Lists!C160)</f>
        <v/>
      </c>
      <c r="F160" s="59" t="str">
        <f>IF(Lists!D160="","",Lists!D160)</f>
        <v/>
      </c>
      <c r="G160" s="59" t="str">
        <f>IF(Lists!E160="","",Lists!E160)</f>
        <v/>
      </c>
      <c r="H160" s="59" t="str">
        <f>IF(Lists!F160="","",Lists!F160)</f>
        <v/>
      </c>
    </row>
    <row r="161" spans="3:8" x14ac:dyDescent="0.2">
      <c r="C161" s="59" t="str">
        <f>IF(Lists!A161="","",Lists!A161&amp;" - ")</f>
        <v/>
      </c>
      <c r="D161" s="59" t="str">
        <f>IF(Lists!B161="","",Lists!B161)</f>
        <v/>
      </c>
      <c r="E161" s="59" t="str">
        <f>IF(Lists!C161="","",Lists!C161)</f>
        <v/>
      </c>
      <c r="F161" s="59" t="str">
        <f>IF(Lists!D161="","",Lists!D161)</f>
        <v/>
      </c>
      <c r="G161" s="59" t="str">
        <f>IF(Lists!E161="","",Lists!E161)</f>
        <v/>
      </c>
      <c r="H161" s="59" t="str">
        <f>IF(Lists!F161="","",Lists!F161)</f>
        <v/>
      </c>
    </row>
    <row r="162" spans="3:8" x14ac:dyDescent="0.2">
      <c r="C162" s="59" t="str">
        <f>IF(Lists!A162="","",Lists!A162&amp;" - ")</f>
        <v/>
      </c>
      <c r="D162" s="59" t="str">
        <f>IF(Lists!B162="","",Lists!B162)</f>
        <v/>
      </c>
      <c r="E162" s="59" t="str">
        <f>IF(Lists!C162="","",Lists!C162)</f>
        <v/>
      </c>
      <c r="F162" s="59" t="str">
        <f>IF(Lists!D162="","",Lists!D162)</f>
        <v/>
      </c>
      <c r="G162" s="59" t="str">
        <f>IF(Lists!E162="","",Lists!E162)</f>
        <v/>
      </c>
      <c r="H162" s="59" t="str">
        <f>IF(Lists!F162="","",Lists!F162)</f>
        <v/>
      </c>
    </row>
    <row r="163" spans="3:8" x14ac:dyDescent="0.2">
      <c r="C163" s="59" t="str">
        <f>IF(Lists!A163="","",Lists!A163&amp;" - ")</f>
        <v/>
      </c>
      <c r="D163" s="59" t="str">
        <f>IF(Lists!B163="","",Lists!B163)</f>
        <v/>
      </c>
      <c r="E163" s="59" t="str">
        <f>IF(Lists!C163="","",Lists!C163)</f>
        <v/>
      </c>
      <c r="F163" s="59" t="str">
        <f>IF(Lists!D163="","",Lists!D163)</f>
        <v/>
      </c>
      <c r="G163" s="59" t="str">
        <f>IF(Lists!E163="","",Lists!E163)</f>
        <v/>
      </c>
      <c r="H163" s="59" t="str">
        <f>IF(Lists!F163="","",Lists!F163)</f>
        <v/>
      </c>
    </row>
    <row r="164" spans="3:8" x14ac:dyDescent="0.2">
      <c r="C164" s="59" t="str">
        <f>IF(Lists!A164="","",Lists!A164&amp;" - ")</f>
        <v/>
      </c>
      <c r="D164" s="59" t="str">
        <f>IF(Lists!B164="","",Lists!B164)</f>
        <v/>
      </c>
      <c r="E164" s="59" t="str">
        <f>IF(Lists!C164="","",Lists!C164)</f>
        <v/>
      </c>
      <c r="F164" s="59" t="str">
        <f>IF(Lists!D164="","",Lists!D164)</f>
        <v/>
      </c>
      <c r="G164" s="59" t="str">
        <f>IF(Lists!E164="","",Lists!E164)</f>
        <v/>
      </c>
      <c r="H164" s="59" t="str">
        <f>IF(Lists!F164="","",Lists!F164)</f>
        <v/>
      </c>
    </row>
    <row r="165" spans="3:8" x14ac:dyDescent="0.2">
      <c r="C165" s="59" t="str">
        <f>IF(Lists!A165="","",Lists!A165&amp;" - ")</f>
        <v/>
      </c>
      <c r="D165" s="59" t="str">
        <f>IF(Lists!B165="","",Lists!B165)</f>
        <v/>
      </c>
      <c r="E165" s="59" t="str">
        <f>IF(Lists!C165="","",Lists!C165)</f>
        <v/>
      </c>
      <c r="F165" s="59" t="str">
        <f>IF(Lists!D165="","",Lists!D165)</f>
        <v/>
      </c>
      <c r="G165" s="59" t="str">
        <f>IF(Lists!E165="","",Lists!E165)</f>
        <v/>
      </c>
      <c r="H165" s="59" t="str">
        <f>IF(Lists!F165="","",Lists!F165)</f>
        <v/>
      </c>
    </row>
    <row r="166" spans="3:8" x14ac:dyDescent="0.2">
      <c r="C166" s="59" t="str">
        <f>IF(Lists!A166="","",Lists!A166&amp;" - ")</f>
        <v/>
      </c>
      <c r="D166" s="59" t="str">
        <f>IF(Lists!B166="","",Lists!B166)</f>
        <v/>
      </c>
      <c r="E166" s="59" t="str">
        <f>IF(Lists!C166="","",Lists!C166)</f>
        <v/>
      </c>
      <c r="F166" s="59" t="str">
        <f>IF(Lists!D166="","",Lists!D166)</f>
        <v/>
      </c>
      <c r="G166" s="59" t="str">
        <f>IF(Lists!E166="","",Lists!E166)</f>
        <v/>
      </c>
      <c r="H166" s="59" t="str">
        <f>IF(Lists!F166="","",Lists!F166)</f>
        <v/>
      </c>
    </row>
    <row r="167" spans="3:8" x14ac:dyDescent="0.2">
      <c r="C167" s="59" t="str">
        <f>IF(Lists!A167="","",Lists!A167&amp;" - ")</f>
        <v/>
      </c>
      <c r="D167" s="59" t="str">
        <f>IF(Lists!B167="","",Lists!B167)</f>
        <v/>
      </c>
      <c r="E167" s="59" t="str">
        <f>IF(Lists!C167="","",Lists!C167)</f>
        <v/>
      </c>
      <c r="F167" s="59" t="str">
        <f>IF(Lists!D167="","",Lists!D167)</f>
        <v/>
      </c>
      <c r="G167" s="59" t="str">
        <f>IF(Lists!E167="","",Lists!E167)</f>
        <v/>
      </c>
      <c r="H167" s="59" t="str">
        <f>IF(Lists!F167="","",Lists!F167)</f>
        <v/>
      </c>
    </row>
    <row r="168" spans="3:8" x14ac:dyDescent="0.2">
      <c r="C168" s="59" t="str">
        <f>IF(Lists!A168="","",Lists!A168&amp;" - ")</f>
        <v/>
      </c>
      <c r="D168" s="59" t="str">
        <f>IF(Lists!B168="","",Lists!B168)</f>
        <v/>
      </c>
      <c r="E168" s="59" t="str">
        <f>IF(Lists!C168="","",Lists!C168)</f>
        <v/>
      </c>
      <c r="F168" s="59" t="str">
        <f>IF(Lists!D168="","",Lists!D168)</f>
        <v/>
      </c>
      <c r="G168" s="59" t="str">
        <f>IF(Lists!E168="","",Lists!E168)</f>
        <v/>
      </c>
      <c r="H168" s="59" t="str">
        <f>IF(Lists!F168="","",Lists!F168)</f>
        <v/>
      </c>
    </row>
    <row r="169" spans="3:8" x14ac:dyDescent="0.2">
      <c r="C169" s="59" t="str">
        <f>IF(Lists!A169="","",Lists!A169&amp;" - ")</f>
        <v/>
      </c>
      <c r="D169" s="59" t="str">
        <f>IF(Lists!B169="","",Lists!B169)</f>
        <v/>
      </c>
      <c r="E169" s="59" t="str">
        <f>IF(Lists!C169="","",Lists!C169)</f>
        <v/>
      </c>
      <c r="F169" s="59" t="str">
        <f>IF(Lists!D169="","",Lists!D169)</f>
        <v/>
      </c>
      <c r="G169" s="59" t="str">
        <f>IF(Lists!E169="","",Lists!E169)</f>
        <v/>
      </c>
      <c r="H169" s="59" t="str">
        <f>IF(Lists!F169="","",Lists!F169)</f>
        <v/>
      </c>
    </row>
    <row r="170" spans="3:8" x14ac:dyDescent="0.2">
      <c r="C170" s="59" t="str">
        <f>IF(Lists!A170="","",Lists!A170&amp;" - ")</f>
        <v/>
      </c>
      <c r="D170" s="59" t="str">
        <f>IF(Lists!B170="","",Lists!B170)</f>
        <v/>
      </c>
      <c r="E170" s="59" t="str">
        <f>IF(Lists!C170="","",Lists!C170)</f>
        <v/>
      </c>
      <c r="F170" s="59" t="str">
        <f>IF(Lists!D170="","",Lists!D170)</f>
        <v/>
      </c>
      <c r="G170" s="59" t="str">
        <f>IF(Lists!E170="","",Lists!E170)</f>
        <v/>
      </c>
      <c r="H170" s="59" t="str">
        <f>IF(Lists!F170="","",Lists!F170)</f>
        <v/>
      </c>
    </row>
    <row r="171" spans="3:8" x14ac:dyDescent="0.2">
      <c r="C171" s="59" t="str">
        <f>IF(Lists!A171="","",Lists!A171&amp;" - ")</f>
        <v/>
      </c>
      <c r="D171" s="59" t="str">
        <f>IF(Lists!B171="","",Lists!B171)</f>
        <v/>
      </c>
      <c r="E171" s="59" t="str">
        <f>IF(Lists!C171="","",Lists!C171)</f>
        <v/>
      </c>
      <c r="F171" s="59" t="str">
        <f>IF(Lists!D171="","",Lists!D171)</f>
        <v/>
      </c>
      <c r="G171" s="59" t="str">
        <f>IF(Lists!E171="","",Lists!E171)</f>
        <v/>
      </c>
      <c r="H171" s="59" t="str">
        <f>IF(Lists!F171="","",Lists!F171)</f>
        <v/>
      </c>
    </row>
    <row r="172" spans="3:8" x14ac:dyDescent="0.2">
      <c r="C172" s="59" t="str">
        <f>IF(Lists!A172="","",Lists!A172&amp;" - ")</f>
        <v/>
      </c>
      <c r="D172" s="59" t="str">
        <f>IF(Lists!B172="","",Lists!B172)</f>
        <v/>
      </c>
      <c r="E172" s="59" t="str">
        <f>IF(Lists!C172="","",Lists!C172)</f>
        <v/>
      </c>
      <c r="F172" s="59" t="str">
        <f>IF(Lists!D172="","",Lists!D172)</f>
        <v/>
      </c>
      <c r="G172" s="59" t="str">
        <f>IF(Lists!E172="","",Lists!E172)</f>
        <v/>
      </c>
      <c r="H172" s="59" t="str">
        <f>IF(Lists!F172="","",Lists!F172)</f>
        <v/>
      </c>
    </row>
    <row r="173" spans="3:8" x14ac:dyDescent="0.2">
      <c r="C173" s="59" t="str">
        <f>IF(Lists!A173="","",Lists!A173&amp;" - ")</f>
        <v/>
      </c>
      <c r="D173" s="59" t="str">
        <f>IF(Lists!B173="","",Lists!B173)</f>
        <v/>
      </c>
      <c r="E173" s="59" t="str">
        <f>IF(Lists!C173="","",Lists!C173)</f>
        <v/>
      </c>
      <c r="F173" s="59" t="str">
        <f>IF(Lists!D173="","",Lists!D173)</f>
        <v/>
      </c>
      <c r="G173" s="59" t="str">
        <f>IF(Lists!E173="","",Lists!E173)</f>
        <v/>
      </c>
      <c r="H173" s="59" t="str">
        <f>IF(Lists!F173="","",Lists!F173)</f>
        <v/>
      </c>
    </row>
    <row r="174" spans="3:8" x14ac:dyDescent="0.2">
      <c r="C174" s="59" t="str">
        <f>IF(Lists!A174="","",Lists!A174&amp;" - ")</f>
        <v/>
      </c>
      <c r="D174" s="59" t="str">
        <f>IF(Lists!B174="","",Lists!B174)</f>
        <v/>
      </c>
      <c r="E174" s="59" t="str">
        <f>IF(Lists!C174="","",Lists!C174)</f>
        <v/>
      </c>
      <c r="F174" s="59" t="str">
        <f>IF(Lists!D174="","",Lists!D174)</f>
        <v/>
      </c>
      <c r="G174" s="59" t="str">
        <f>IF(Lists!E174="","",Lists!E174)</f>
        <v/>
      </c>
      <c r="H174" s="59" t="str">
        <f>IF(Lists!F174="","",Lists!F174)</f>
        <v/>
      </c>
    </row>
    <row r="175" spans="3:8" x14ac:dyDescent="0.2">
      <c r="C175" s="59" t="str">
        <f>IF(Lists!A175="","",Lists!A175&amp;" - ")</f>
        <v/>
      </c>
      <c r="D175" s="59" t="str">
        <f>IF(Lists!B175="","",Lists!B175)</f>
        <v/>
      </c>
      <c r="E175" s="59" t="str">
        <f>IF(Lists!C175="","",Lists!C175)</f>
        <v/>
      </c>
      <c r="F175" s="59" t="str">
        <f>IF(Lists!D175="","",Lists!D175)</f>
        <v/>
      </c>
      <c r="G175" s="59" t="str">
        <f>IF(Lists!E175="","",Lists!E175)</f>
        <v/>
      </c>
      <c r="H175" s="59" t="str">
        <f>IF(Lists!F175="","",Lists!F175)</f>
        <v/>
      </c>
    </row>
    <row r="176" spans="3:8" x14ac:dyDescent="0.2">
      <c r="C176" s="59" t="str">
        <f>IF(Lists!A176="","",Lists!A176&amp;" - ")</f>
        <v/>
      </c>
      <c r="D176" s="59" t="str">
        <f>IF(Lists!B176="","",Lists!B176)</f>
        <v/>
      </c>
      <c r="E176" s="59" t="str">
        <f>IF(Lists!C176="","",Lists!C176)</f>
        <v/>
      </c>
      <c r="F176" s="59" t="str">
        <f>IF(Lists!D176="","",Lists!D176)</f>
        <v/>
      </c>
      <c r="G176" s="59" t="str">
        <f>IF(Lists!E176="","",Lists!E176)</f>
        <v/>
      </c>
      <c r="H176" s="59" t="str">
        <f>IF(Lists!F176="","",Lists!F176)</f>
        <v/>
      </c>
    </row>
    <row r="177" spans="3:8" x14ac:dyDescent="0.2">
      <c r="C177" s="59" t="str">
        <f>IF(Lists!A177="","",Lists!A177&amp;" - ")</f>
        <v/>
      </c>
      <c r="D177" s="59" t="str">
        <f>IF(Lists!B177="","",Lists!B177)</f>
        <v/>
      </c>
      <c r="E177" s="59" t="str">
        <f>IF(Lists!C177="","",Lists!C177)</f>
        <v/>
      </c>
      <c r="F177" s="59" t="str">
        <f>IF(Lists!D177="","",Lists!D177)</f>
        <v/>
      </c>
      <c r="G177" s="59" t="str">
        <f>IF(Lists!E177="","",Lists!E177)</f>
        <v/>
      </c>
      <c r="H177" s="59" t="str">
        <f>IF(Lists!F177="","",Lists!F177)</f>
        <v/>
      </c>
    </row>
    <row r="178" spans="3:8" x14ac:dyDescent="0.2">
      <c r="C178" s="59" t="str">
        <f>IF(Lists!A178="","",Lists!A178&amp;" - ")</f>
        <v/>
      </c>
      <c r="D178" s="59" t="str">
        <f>IF(Lists!B178="","",Lists!B178)</f>
        <v/>
      </c>
      <c r="E178" s="59" t="str">
        <f>IF(Lists!C178="","",Lists!C178)</f>
        <v/>
      </c>
      <c r="F178" s="59" t="str">
        <f>IF(Lists!D178="","",Lists!D178)</f>
        <v/>
      </c>
      <c r="G178" s="59" t="str">
        <f>IF(Lists!E178="","",Lists!E178)</f>
        <v/>
      </c>
      <c r="H178" s="59" t="str">
        <f>IF(Lists!F178="","",Lists!F178)</f>
        <v/>
      </c>
    </row>
    <row r="179" spans="3:8" x14ac:dyDescent="0.2">
      <c r="C179" s="59" t="str">
        <f>IF(Lists!A179="","",Lists!A179&amp;" - ")</f>
        <v/>
      </c>
      <c r="D179" s="59" t="str">
        <f>IF(Lists!B179="","",Lists!B179)</f>
        <v/>
      </c>
      <c r="E179" s="59" t="str">
        <f>IF(Lists!C179="","",Lists!C179)</f>
        <v/>
      </c>
      <c r="F179" s="59" t="str">
        <f>IF(Lists!D179="","",Lists!D179)</f>
        <v/>
      </c>
      <c r="G179" s="59" t="str">
        <f>IF(Lists!E179="","",Lists!E179)</f>
        <v/>
      </c>
      <c r="H179" s="59" t="str">
        <f>IF(Lists!F179="","",Lists!F179)</f>
        <v/>
      </c>
    </row>
    <row r="180" spans="3:8" x14ac:dyDescent="0.2">
      <c r="C180" s="59" t="str">
        <f>IF(Lists!A180="","",Lists!A180&amp;" - ")</f>
        <v/>
      </c>
      <c r="D180" s="59" t="str">
        <f>IF(Lists!B180="","",Lists!B180)</f>
        <v/>
      </c>
      <c r="E180" s="59" t="str">
        <f>IF(Lists!C180="","",Lists!C180)</f>
        <v/>
      </c>
      <c r="F180" s="59" t="str">
        <f>IF(Lists!D180="","",Lists!D180)</f>
        <v/>
      </c>
      <c r="G180" s="59" t="str">
        <f>IF(Lists!E180="","",Lists!E180)</f>
        <v/>
      </c>
      <c r="H180" s="59" t="str">
        <f>IF(Lists!F180="","",Lists!F180)</f>
        <v/>
      </c>
    </row>
    <row r="181" spans="3:8" x14ac:dyDescent="0.2">
      <c r="C181" s="59" t="str">
        <f>IF(Lists!A181="","",Lists!A181&amp;" - ")</f>
        <v/>
      </c>
      <c r="D181" s="59" t="str">
        <f>IF(Lists!B181="","",Lists!B181)</f>
        <v/>
      </c>
      <c r="E181" s="59" t="str">
        <f>IF(Lists!C181="","",Lists!C181)</f>
        <v/>
      </c>
      <c r="F181" s="59" t="str">
        <f>IF(Lists!D181="","",Lists!D181)</f>
        <v/>
      </c>
      <c r="G181" s="59" t="str">
        <f>IF(Lists!E181="","",Lists!E181)</f>
        <v/>
      </c>
      <c r="H181" s="59" t="str">
        <f>IF(Lists!F181="","",Lists!F181)</f>
        <v/>
      </c>
    </row>
    <row r="182" spans="3:8" x14ac:dyDescent="0.2">
      <c r="C182" s="59" t="str">
        <f>IF(Lists!A182="","",Lists!A182&amp;" - ")</f>
        <v/>
      </c>
      <c r="D182" s="59" t="str">
        <f>IF(Lists!B182="","",Lists!B182)</f>
        <v/>
      </c>
      <c r="E182" s="59" t="str">
        <f>IF(Lists!C182="","",Lists!C182)</f>
        <v/>
      </c>
      <c r="F182" s="59" t="str">
        <f>IF(Lists!D182="","",Lists!D182)</f>
        <v/>
      </c>
      <c r="G182" s="59" t="str">
        <f>IF(Lists!E182="","",Lists!E182)</f>
        <v/>
      </c>
      <c r="H182" s="59" t="str">
        <f>IF(Lists!F182="","",Lists!F182)</f>
        <v/>
      </c>
    </row>
    <row r="183" spans="3:8" x14ac:dyDescent="0.2">
      <c r="C183" s="59" t="str">
        <f>IF(Lists!A183="","",Lists!A183&amp;" - ")</f>
        <v/>
      </c>
      <c r="D183" s="59" t="str">
        <f>IF(Lists!B183="","",Lists!B183)</f>
        <v/>
      </c>
      <c r="E183" s="59" t="str">
        <f>IF(Lists!C183="","",Lists!C183)</f>
        <v/>
      </c>
      <c r="F183" s="59" t="str">
        <f>IF(Lists!D183="","",Lists!D183)</f>
        <v/>
      </c>
      <c r="G183" s="59" t="str">
        <f>IF(Lists!E183="","",Lists!E183)</f>
        <v/>
      </c>
      <c r="H183" s="59" t="str">
        <f>IF(Lists!F183="","",Lists!F183)</f>
        <v/>
      </c>
    </row>
    <row r="184" spans="3:8" x14ac:dyDescent="0.2">
      <c r="C184" s="59" t="str">
        <f>IF(Lists!A184="","",Lists!A184&amp;" - ")</f>
        <v/>
      </c>
      <c r="D184" s="59" t="str">
        <f>IF(Lists!B184="","",Lists!B184)</f>
        <v/>
      </c>
      <c r="E184" s="59" t="str">
        <f>IF(Lists!C184="","",Lists!C184)</f>
        <v/>
      </c>
      <c r="F184" s="59" t="str">
        <f>IF(Lists!D184="","",Lists!D184)</f>
        <v/>
      </c>
      <c r="G184" s="59" t="str">
        <f>IF(Lists!E184="","",Lists!E184)</f>
        <v/>
      </c>
      <c r="H184" s="59" t="str">
        <f>IF(Lists!F184="","",Lists!F184)</f>
        <v/>
      </c>
    </row>
    <row r="185" spans="3:8" x14ac:dyDescent="0.2">
      <c r="C185" s="59" t="str">
        <f>IF(Lists!A185="","",Lists!A185&amp;" - ")</f>
        <v/>
      </c>
      <c r="D185" s="59" t="str">
        <f>IF(Lists!B185="","",Lists!B185)</f>
        <v/>
      </c>
      <c r="E185" s="59" t="str">
        <f>IF(Lists!C185="","",Lists!C185)</f>
        <v/>
      </c>
      <c r="F185" s="59" t="str">
        <f>IF(Lists!D185="","",Lists!D185)</f>
        <v/>
      </c>
      <c r="G185" s="59" t="str">
        <f>IF(Lists!E185="","",Lists!E185)</f>
        <v/>
      </c>
      <c r="H185" s="59" t="str">
        <f>IF(Lists!F185="","",Lists!F185)</f>
        <v/>
      </c>
    </row>
    <row r="186" spans="3:8" x14ac:dyDescent="0.2">
      <c r="C186" s="59" t="str">
        <f>IF(Lists!A186="","",Lists!A186&amp;" - ")</f>
        <v/>
      </c>
      <c r="D186" s="59" t="str">
        <f>IF(Lists!B186="","",Lists!B186)</f>
        <v/>
      </c>
      <c r="E186" s="59" t="str">
        <f>IF(Lists!C186="","",Lists!C186)</f>
        <v/>
      </c>
      <c r="F186" s="59" t="str">
        <f>IF(Lists!D186="","",Lists!D186)</f>
        <v/>
      </c>
      <c r="G186" s="59" t="str">
        <f>IF(Lists!E186="","",Lists!E186)</f>
        <v/>
      </c>
      <c r="H186" s="59" t="str">
        <f>IF(Lists!F186="","",Lists!F186)</f>
        <v/>
      </c>
    </row>
    <row r="187" spans="3:8" x14ac:dyDescent="0.2">
      <c r="C187" s="59" t="str">
        <f>IF(Lists!A187="","",Lists!A187&amp;" - ")</f>
        <v/>
      </c>
      <c r="D187" s="59" t="str">
        <f>IF(Lists!B187="","",Lists!B187)</f>
        <v/>
      </c>
      <c r="E187" s="59" t="str">
        <f>IF(Lists!C187="","",Lists!C187)</f>
        <v/>
      </c>
      <c r="F187" s="59" t="str">
        <f>IF(Lists!D187="","",Lists!D187)</f>
        <v/>
      </c>
      <c r="G187" s="59" t="str">
        <f>IF(Lists!E187="","",Lists!E187)</f>
        <v/>
      </c>
      <c r="H187" s="59" t="str">
        <f>IF(Lists!F187="","",Lists!F187)</f>
        <v/>
      </c>
    </row>
    <row r="188" spans="3:8" x14ac:dyDescent="0.2">
      <c r="C188" s="59" t="str">
        <f>IF(Lists!A188="","",Lists!A188&amp;" - ")</f>
        <v/>
      </c>
      <c r="D188" s="59" t="str">
        <f>IF(Lists!B188="","",Lists!B188)</f>
        <v/>
      </c>
      <c r="E188" s="59" t="str">
        <f>IF(Lists!C188="","",Lists!C188)</f>
        <v/>
      </c>
      <c r="F188" s="59" t="str">
        <f>IF(Lists!D188="","",Lists!D188)</f>
        <v/>
      </c>
      <c r="G188" s="59" t="str">
        <f>IF(Lists!E188="","",Lists!E188)</f>
        <v/>
      </c>
      <c r="H188" s="59" t="str">
        <f>IF(Lists!F188="","",Lists!F188)</f>
        <v/>
      </c>
    </row>
    <row r="189" spans="3:8" x14ac:dyDescent="0.2">
      <c r="C189" s="59" t="str">
        <f>IF(Lists!A189="","",Lists!A189&amp;" - ")</f>
        <v/>
      </c>
      <c r="D189" s="59" t="str">
        <f>IF(Lists!B189="","",Lists!B189)</f>
        <v/>
      </c>
      <c r="E189" s="59" t="str">
        <f>IF(Lists!C189="","",Lists!C189)</f>
        <v/>
      </c>
      <c r="F189" s="59" t="str">
        <f>IF(Lists!D189="","",Lists!D189)</f>
        <v/>
      </c>
      <c r="G189" s="59" t="str">
        <f>IF(Lists!E189="","",Lists!E189)</f>
        <v/>
      </c>
      <c r="H189" s="59" t="str">
        <f>IF(Lists!F189="","",Lists!F189)</f>
        <v/>
      </c>
    </row>
    <row r="190" spans="3:8" x14ac:dyDescent="0.2">
      <c r="C190" s="59" t="str">
        <f>IF(Lists!A190="","",Lists!A190&amp;" - ")</f>
        <v/>
      </c>
      <c r="D190" s="59" t="str">
        <f>IF(Lists!B190="","",Lists!B190)</f>
        <v/>
      </c>
      <c r="E190" s="59" t="str">
        <f>IF(Lists!C190="","",Lists!C190)</f>
        <v/>
      </c>
      <c r="F190" s="59" t="str">
        <f>IF(Lists!D190="","",Lists!D190)</f>
        <v/>
      </c>
      <c r="G190" s="59" t="str">
        <f>IF(Lists!E190="","",Lists!E190)</f>
        <v/>
      </c>
      <c r="H190" s="59" t="str">
        <f>IF(Lists!F190="","",Lists!F190)</f>
        <v/>
      </c>
    </row>
    <row r="191" spans="3:8" x14ac:dyDescent="0.2">
      <c r="C191" s="59" t="str">
        <f>IF(Lists!A191="","",Lists!A191&amp;" - ")</f>
        <v/>
      </c>
      <c r="D191" s="59" t="str">
        <f>IF(Lists!B191="","",Lists!B191)</f>
        <v/>
      </c>
      <c r="E191" s="59" t="str">
        <f>IF(Lists!C191="","",Lists!C191)</f>
        <v/>
      </c>
      <c r="F191" s="59" t="str">
        <f>IF(Lists!D191="","",Lists!D191)</f>
        <v/>
      </c>
      <c r="G191" s="59" t="str">
        <f>IF(Lists!E191="","",Lists!E191)</f>
        <v/>
      </c>
      <c r="H191" s="59" t="str">
        <f>IF(Lists!F191="","",Lists!F191)</f>
        <v/>
      </c>
    </row>
    <row r="192" spans="3:8" x14ac:dyDescent="0.2">
      <c r="C192" s="59" t="str">
        <f>IF(Lists!A192="","",Lists!A192&amp;" - ")</f>
        <v/>
      </c>
      <c r="D192" s="59" t="str">
        <f>IF(Lists!B192="","",Lists!B192)</f>
        <v/>
      </c>
      <c r="E192" s="59" t="str">
        <f>IF(Lists!C192="","",Lists!C192)</f>
        <v/>
      </c>
      <c r="F192" s="59" t="str">
        <f>IF(Lists!D192="","",Lists!D192)</f>
        <v/>
      </c>
      <c r="G192" s="59" t="str">
        <f>IF(Lists!E192="","",Lists!E192)</f>
        <v/>
      </c>
      <c r="H192" s="59" t="str">
        <f>IF(Lists!F192="","",Lists!F192)</f>
        <v/>
      </c>
    </row>
    <row r="193" spans="3:8" x14ac:dyDescent="0.2">
      <c r="C193" s="59" t="str">
        <f>IF(Lists!A193="","",Lists!A193&amp;" - ")</f>
        <v/>
      </c>
      <c r="D193" s="59" t="str">
        <f>IF(Lists!B193="","",Lists!B193)</f>
        <v/>
      </c>
      <c r="E193" s="59" t="str">
        <f>IF(Lists!C193="","",Lists!C193)</f>
        <v/>
      </c>
      <c r="F193" s="59" t="str">
        <f>IF(Lists!D193="","",Lists!D193)</f>
        <v/>
      </c>
      <c r="G193" s="59" t="str">
        <f>IF(Lists!E193="","",Lists!E193)</f>
        <v/>
      </c>
      <c r="H193" s="59" t="str">
        <f>IF(Lists!F193="","",Lists!F193)</f>
        <v/>
      </c>
    </row>
    <row r="194" spans="3:8" x14ac:dyDescent="0.2">
      <c r="C194" s="59" t="str">
        <f>IF(Lists!A194="","",Lists!A194&amp;" - ")</f>
        <v/>
      </c>
      <c r="D194" s="59" t="str">
        <f>IF(Lists!B194="","",Lists!B194)</f>
        <v/>
      </c>
      <c r="E194" s="59" t="str">
        <f>IF(Lists!C194="","",Lists!C194)</f>
        <v/>
      </c>
      <c r="F194" s="59" t="str">
        <f>IF(Lists!D194="","",Lists!D194)</f>
        <v/>
      </c>
      <c r="G194" s="59" t="str">
        <f>IF(Lists!E194="","",Lists!E194)</f>
        <v/>
      </c>
      <c r="H194" s="59" t="str">
        <f>IF(Lists!F194="","",Lists!F194)</f>
        <v/>
      </c>
    </row>
    <row r="195" spans="3:8" x14ac:dyDescent="0.2">
      <c r="C195" s="59" t="str">
        <f>IF(Lists!A195="","",Lists!A195&amp;" - ")</f>
        <v/>
      </c>
      <c r="D195" s="59" t="str">
        <f>IF(Lists!B195="","",Lists!B195)</f>
        <v/>
      </c>
      <c r="E195" s="59" t="str">
        <f>IF(Lists!C195="","",Lists!C195)</f>
        <v/>
      </c>
      <c r="F195" s="59" t="str">
        <f>IF(Lists!D195="","",Lists!D195)</f>
        <v/>
      </c>
      <c r="G195" s="59" t="str">
        <f>IF(Lists!E195="","",Lists!E195)</f>
        <v/>
      </c>
      <c r="H195" s="59" t="str">
        <f>IF(Lists!F195="","",Lists!F195)</f>
        <v/>
      </c>
    </row>
    <row r="196" spans="3:8" x14ac:dyDescent="0.2">
      <c r="C196" s="59" t="str">
        <f>IF(Lists!A196="","",Lists!A196&amp;" - ")</f>
        <v/>
      </c>
      <c r="D196" s="59" t="str">
        <f>IF(Lists!B196="","",Lists!B196)</f>
        <v/>
      </c>
      <c r="E196" s="59" t="str">
        <f>IF(Lists!C196="","",Lists!C196)</f>
        <v/>
      </c>
      <c r="F196" s="59" t="str">
        <f>IF(Lists!D196="","",Lists!D196)</f>
        <v/>
      </c>
      <c r="G196" s="59" t="str">
        <f>IF(Lists!E196="","",Lists!E196)</f>
        <v/>
      </c>
      <c r="H196" s="59" t="str">
        <f>IF(Lists!F196="","",Lists!F196)</f>
        <v/>
      </c>
    </row>
    <row r="197" spans="3:8" x14ac:dyDescent="0.2">
      <c r="C197" s="59" t="str">
        <f>IF(Lists!A197="","",Lists!A197&amp;" - ")</f>
        <v/>
      </c>
      <c r="D197" s="59" t="str">
        <f>IF(Lists!B197="","",Lists!B197)</f>
        <v/>
      </c>
      <c r="E197" s="59" t="str">
        <f>IF(Lists!C197="","",Lists!C197)</f>
        <v/>
      </c>
      <c r="F197" s="59" t="str">
        <f>IF(Lists!D197="","",Lists!D197)</f>
        <v/>
      </c>
      <c r="G197" s="59" t="str">
        <f>IF(Lists!E197="","",Lists!E197)</f>
        <v/>
      </c>
      <c r="H197" s="59" t="str">
        <f>IF(Lists!F197="","",Lists!F197)</f>
        <v/>
      </c>
    </row>
    <row r="198" spans="3:8" x14ac:dyDescent="0.2">
      <c r="C198" s="59" t="str">
        <f>IF(Lists!A198="","",Lists!A198&amp;" - ")</f>
        <v/>
      </c>
      <c r="D198" s="59" t="str">
        <f>IF(Lists!B198="","",Lists!B198)</f>
        <v/>
      </c>
      <c r="E198" s="59" t="str">
        <f>IF(Lists!C198="","",Lists!C198)</f>
        <v/>
      </c>
      <c r="F198" s="59" t="str">
        <f>IF(Lists!D198="","",Lists!D198)</f>
        <v/>
      </c>
      <c r="G198" s="59" t="str">
        <f>IF(Lists!E198="","",Lists!E198)</f>
        <v/>
      </c>
      <c r="H198" s="59" t="str">
        <f>IF(Lists!F198="","",Lists!F198)</f>
        <v/>
      </c>
    </row>
    <row r="199" spans="3:8" x14ac:dyDescent="0.2">
      <c r="C199" s="59" t="str">
        <f>IF(Lists!A199="","",Lists!A199&amp;" - ")</f>
        <v/>
      </c>
      <c r="D199" s="59" t="str">
        <f>IF(Lists!B199="","",Lists!B199)</f>
        <v/>
      </c>
      <c r="E199" s="59" t="str">
        <f>IF(Lists!C199="","",Lists!C199)</f>
        <v/>
      </c>
      <c r="F199" s="59" t="str">
        <f>IF(Lists!D199="","",Lists!D199)</f>
        <v/>
      </c>
      <c r="G199" s="59" t="str">
        <f>IF(Lists!E199="","",Lists!E199)</f>
        <v/>
      </c>
      <c r="H199" s="59" t="str">
        <f>IF(Lists!F199="","",Lists!F199)</f>
        <v/>
      </c>
    </row>
    <row r="200" spans="3:8" x14ac:dyDescent="0.2">
      <c r="C200" s="59" t="str">
        <f>IF(Lists!A200="","",Lists!A200&amp;" - ")</f>
        <v/>
      </c>
      <c r="D200" s="59" t="str">
        <f>IF(Lists!B200="","",Lists!B200)</f>
        <v/>
      </c>
      <c r="E200" s="59" t="str">
        <f>IF(Lists!C200="","",Lists!C200)</f>
        <v/>
      </c>
      <c r="F200" s="59" t="str">
        <f>IF(Lists!D200="","",Lists!D200)</f>
        <v/>
      </c>
      <c r="G200" s="59" t="str">
        <f>IF(Lists!E200="","",Lists!E200)</f>
        <v/>
      </c>
      <c r="H200" s="59" t="str">
        <f>IF(Lists!F200="","",Lists!F200)</f>
        <v/>
      </c>
    </row>
    <row r="201" spans="3:8" x14ac:dyDescent="0.2">
      <c r="C201" s="59" t="str">
        <f>IF(Lists!A201="","",Lists!A201&amp;" - ")</f>
        <v/>
      </c>
      <c r="D201" s="59" t="str">
        <f>IF(Lists!B201="","",Lists!B201)</f>
        <v/>
      </c>
      <c r="E201" s="59" t="str">
        <f>IF(Lists!C201="","",Lists!C201)</f>
        <v/>
      </c>
      <c r="F201" s="59" t="str">
        <f>IF(Lists!D201="","",Lists!D201)</f>
        <v/>
      </c>
      <c r="G201" s="59" t="str">
        <f>IF(Lists!E201="","",Lists!E201)</f>
        <v/>
      </c>
      <c r="H201" s="59" t="str">
        <f>IF(Lists!F201="","",Lists!F201)</f>
        <v/>
      </c>
    </row>
    <row r="202" spans="3:8" x14ac:dyDescent="0.2">
      <c r="C202" s="59" t="str">
        <f>IF(Lists!A202="","",Lists!A202&amp;" - ")</f>
        <v/>
      </c>
      <c r="D202" s="59" t="str">
        <f>IF(Lists!B202="","",Lists!B202)</f>
        <v/>
      </c>
      <c r="E202" s="59" t="str">
        <f>IF(Lists!C202="","",Lists!C202)</f>
        <v/>
      </c>
      <c r="F202" s="59" t="str">
        <f>IF(Lists!D202="","",Lists!D202)</f>
        <v/>
      </c>
      <c r="G202" s="59" t="str">
        <f>IF(Lists!E202="","",Lists!E202)</f>
        <v/>
      </c>
      <c r="H202" s="59" t="str">
        <f>IF(Lists!F202="","",Lists!F202)</f>
        <v/>
      </c>
    </row>
    <row r="203" spans="3:8" x14ac:dyDescent="0.2">
      <c r="C203" s="59" t="str">
        <f>IF(Lists!A203="","",Lists!A203&amp;" - ")</f>
        <v/>
      </c>
      <c r="D203" s="59" t="str">
        <f>IF(Lists!B203="","",Lists!B203)</f>
        <v/>
      </c>
      <c r="E203" s="59" t="str">
        <f>IF(Lists!C203="","",Lists!C203)</f>
        <v/>
      </c>
      <c r="F203" s="59" t="str">
        <f>IF(Lists!D203="","",Lists!D203)</f>
        <v/>
      </c>
      <c r="G203" s="59" t="str">
        <f>IF(Lists!E203="","",Lists!E203)</f>
        <v/>
      </c>
      <c r="H203" s="59" t="str">
        <f>IF(Lists!F203="","",Lists!F203)</f>
        <v/>
      </c>
    </row>
    <row r="204" spans="3:8" x14ac:dyDescent="0.2">
      <c r="C204" s="59" t="str">
        <f>IF(Lists!A204="","",Lists!A204&amp;" - ")</f>
        <v/>
      </c>
      <c r="D204" s="59" t="str">
        <f>IF(Lists!B204="","",Lists!B204)</f>
        <v/>
      </c>
      <c r="E204" s="59" t="str">
        <f>IF(Lists!C204="","",Lists!C204)</f>
        <v/>
      </c>
      <c r="F204" s="59" t="str">
        <f>IF(Lists!D204="","",Lists!D204)</f>
        <v/>
      </c>
      <c r="G204" s="59" t="str">
        <f>IF(Lists!E204="","",Lists!E204)</f>
        <v/>
      </c>
      <c r="H204" s="59" t="str">
        <f>IF(Lists!F204="","",Lists!F204)</f>
        <v/>
      </c>
    </row>
    <row r="205" spans="3:8" x14ac:dyDescent="0.2">
      <c r="C205" s="59" t="str">
        <f>IF(Lists!A205="","",Lists!A205&amp;" - ")</f>
        <v/>
      </c>
      <c r="D205" s="59" t="str">
        <f>IF(Lists!B205="","",Lists!B205)</f>
        <v/>
      </c>
      <c r="E205" s="59" t="str">
        <f>IF(Lists!C205="","",Lists!C205)</f>
        <v/>
      </c>
      <c r="F205" s="59" t="str">
        <f>IF(Lists!D205="","",Lists!D205)</f>
        <v/>
      </c>
      <c r="G205" s="59" t="str">
        <f>IF(Lists!E205="","",Lists!E205)</f>
        <v/>
      </c>
      <c r="H205" s="59" t="str">
        <f>IF(Lists!F205="","",Lists!F205)</f>
        <v/>
      </c>
    </row>
    <row r="206" spans="3:8" x14ac:dyDescent="0.2">
      <c r="C206" s="59" t="str">
        <f>IF(Lists!A206="","",Lists!A206&amp;" - ")</f>
        <v/>
      </c>
      <c r="D206" s="59" t="str">
        <f>IF(Lists!B206="","",Lists!B206)</f>
        <v/>
      </c>
      <c r="E206" s="59" t="str">
        <f>IF(Lists!C206="","",Lists!C206)</f>
        <v/>
      </c>
      <c r="F206" s="59" t="str">
        <f>IF(Lists!D206="","",Lists!D206)</f>
        <v/>
      </c>
      <c r="G206" s="59" t="str">
        <f>IF(Lists!E206="","",Lists!E206)</f>
        <v/>
      </c>
      <c r="H206" s="59" t="str">
        <f>IF(Lists!F206="","",Lists!F206)</f>
        <v/>
      </c>
    </row>
    <row r="207" spans="3:8" x14ac:dyDescent="0.2">
      <c r="C207" s="59" t="str">
        <f>IF(Lists!A207="","",Lists!A207&amp;" - ")</f>
        <v/>
      </c>
      <c r="D207" s="59" t="str">
        <f>IF(Lists!B207="","",Lists!B207)</f>
        <v/>
      </c>
      <c r="E207" s="59" t="str">
        <f>IF(Lists!C207="","",Lists!C207)</f>
        <v/>
      </c>
      <c r="F207" s="59" t="str">
        <f>IF(Lists!D207="","",Lists!D207)</f>
        <v/>
      </c>
      <c r="G207" s="59" t="str">
        <f>IF(Lists!E207="","",Lists!E207)</f>
        <v/>
      </c>
      <c r="H207" s="59" t="str">
        <f>IF(Lists!F207="","",Lists!F207)</f>
        <v/>
      </c>
    </row>
    <row r="208" spans="3:8" x14ac:dyDescent="0.2">
      <c r="C208" s="59" t="str">
        <f>IF(Lists!A208="","",Lists!A208&amp;" - ")</f>
        <v/>
      </c>
      <c r="D208" s="59" t="str">
        <f>IF(Lists!B208="","",Lists!B208)</f>
        <v/>
      </c>
      <c r="E208" s="59" t="str">
        <f>IF(Lists!C208="","",Lists!C208)</f>
        <v/>
      </c>
      <c r="F208" s="59" t="str">
        <f>IF(Lists!D208="","",Lists!D208)</f>
        <v/>
      </c>
      <c r="G208" s="59" t="str">
        <f>IF(Lists!E208="","",Lists!E208)</f>
        <v/>
      </c>
      <c r="H208" s="59" t="str">
        <f>IF(Lists!F208="","",Lists!F208)</f>
        <v/>
      </c>
    </row>
    <row r="209" spans="3:8" x14ac:dyDescent="0.2">
      <c r="C209" s="59" t="str">
        <f>IF(Lists!A209="","",Lists!A209&amp;" - ")</f>
        <v/>
      </c>
      <c r="D209" s="59" t="str">
        <f>IF(Lists!B209="","",Lists!B209)</f>
        <v/>
      </c>
      <c r="E209" s="59" t="str">
        <f>IF(Lists!C209="","",Lists!C209)</f>
        <v/>
      </c>
      <c r="F209" s="59" t="str">
        <f>IF(Lists!D209="","",Lists!D209)</f>
        <v/>
      </c>
      <c r="G209" s="59" t="str">
        <f>IF(Lists!E209="","",Lists!E209)</f>
        <v/>
      </c>
      <c r="H209" s="59" t="str">
        <f>IF(Lists!F209="","",Lists!F209)</f>
        <v/>
      </c>
    </row>
    <row r="210" spans="3:8" x14ac:dyDescent="0.2">
      <c r="C210" s="59" t="str">
        <f>IF(Lists!A210="","",Lists!A210&amp;" - ")</f>
        <v/>
      </c>
      <c r="D210" s="59" t="str">
        <f>IF(Lists!B210="","",Lists!B210)</f>
        <v/>
      </c>
      <c r="E210" s="59" t="str">
        <f>IF(Lists!C210="","",Lists!C210)</f>
        <v/>
      </c>
      <c r="F210" s="59" t="str">
        <f>IF(Lists!D210="","",Lists!D210)</f>
        <v/>
      </c>
      <c r="G210" s="59" t="str">
        <f>IF(Lists!E210="","",Lists!E210)</f>
        <v/>
      </c>
      <c r="H210" s="59" t="str">
        <f>IF(Lists!F210="","",Lists!F210)</f>
        <v/>
      </c>
    </row>
    <row r="211" spans="3:8" x14ac:dyDescent="0.2">
      <c r="C211" s="59" t="str">
        <f>IF(Lists!A211="","",Lists!A211&amp;" - ")</f>
        <v/>
      </c>
      <c r="D211" s="59" t="str">
        <f>IF(Lists!B211="","",Lists!B211)</f>
        <v/>
      </c>
      <c r="E211" s="59" t="str">
        <f>IF(Lists!C211="","",Lists!C211)</f>
        <v/>
      </c>
      <c r="F211" s="59" t="str">
        <f>IF(Lists!D211="","",Lists!D211)</f>
        <v/>
      </c>
      <c r="G211" s="59" t="str">
        <f>IF(Lists!E211="","",Lists!E211)</f>
        <v/>
      </c>
      <c r="H211" s="59" t="str">
        <f>IF(Lists!F211="","",Lists!F211)</f>
        <v/>
      </c>
    </row>
    <row r="212" spans="3:8" x14ac:dyDescent="0.2">
      <c r="C212" s="59" t="str">
        <f>IF(Lists!A212="","",Lists!A212&amp;" - ")</f>
        <v/>
      </c>
      <c r="D212" s="59" t="str">
        <f>IF(Lists!B212="","",Lists!B212)</f>
        <v/>
      </c>
      <c r="E212" s="59" t="str">
        <f>IF(Lists!C212="","",Lists!C212)</f>
        <v/>
      </c>
      <c r="F212" s="59" t="str">
        <f>IF(Lists!D212="","",Lists!D212)</f>
        <v/>
      </c>
      <c r="G212" s="59" t="str">
        <f>IF(Lists!E212="","",Lists!E212)</f>
        <v/>
      </c>
      <c r="H212" s="59" t="str">
        <f>IF(Lists!F212="","",Lists!F212)</f>
        <v/>
      </c>
    </row>
    <row r="213" spans="3:8" x14ac:dyDescent="0.2">
      <c r="C213" s="59" t="str">
        <f>IF(Lists!A213="","",Lists!A213&amp;" - ")</f>
        <v/>
      </c>
      <c r="D213" s="59" t="str">
        <f>IF(Lists!B213="","",Lists!B213)</f>
        <v/>
      </c>
      <c r="E213" s="59" t="str">
        <f>IF(Lists!C213="","",Lists!C213)</f>
        <v/>
      </c>
      <c r="F213" s="59" t="str">
        <f>IF(Lists!D213="","",Lists!D213)</f>
        <v/>
      </c>
      <c r="G213" s="59" t="str">
        <f>IF(Lists!E213="","",Lists!E213)</f>
        <v/>
      </c>
      <c r="H213" s="59" t="str">
        <f>IF(Lists!F213="","",Lists!F213)</f>
        <v/>
      </c>
    </row>
    <row r="214" spans="3:8" x14ac:dyDescent="0.2">
      <c r="C214" s="59" t="str">
        <f>IF(Lists!A214="","",Lists!A214&amp;" - ")</f>
        <v/>
      </c>
      <c r="D214" s="59" t="str">
        <f>IF(Lists!B214="","",Lists!B214)</f>
        <v/>
      </c>
      <c r="E214" s="59" t="str">
        <f>IF(Lists!C214="","",Lists!C214)</f>
        <v/>
      </c>
      <c r="F214" s="59" t="str">
        <f>IF(Lists!D214="","",Lists!D214)</f>
        <v/>
      </c>
      <c r="G214" s="59" t="str">
        <f>IF(Lists!E214="","",Lists!E214)</f>
        <v/>
      </c>
      <c r="H214" s="59" t="str">
        <f>IF(Lists!F214="","",Lists!F214)</f>
        <v/>
      </c>
    </row>
    <row r="215" spans="3:8" x14ac:dyDescent="0.2">
      <c r="C215" s="59" t="str">
        <f>IF(Lists!A215="","",Lists!A215&amp;" - ")</f>
        <v/>
      </c>
      <c r="D215" s="59" t="str">
        <f>IF(Lists!B215="","",Lists!B215)</f>
        <v/>
      </c>
      <c r="E215" s="59" t="str">
        <f>IF(Lists!C215="","",Lists!C215)</f>
        <v/>
      </c>
      <c r="F215" s="59" t="str">
        <f>IF(Lists!D215="","",Lists!D215)</f>
        <v/>
      </c>
      <c r="G215" s="59" t="str">
        <f>IF(Lists!E215="","",Lists!E215)</f>
        <v/>
      </c>
      <c r="H215" s="59" t="str">
        <f>IF(Lists!F215="","",Lists!F215)</f>
        <v/>
      </c>
    </row>
    <row r="216" spans="3:8" x14ac:dyDescent="0.2">
      <c r="C216" s="59" t="str">
        <f>IF(Lists!A216="","",Lists!A216&amp;" - ")</f>
        <v/>
      </c>
      <c r="D216" s="59" t="str">
        <f>IF(Lists!B216="","",Lists!B216)</f>
        <v/>
      </c>
      <c r="E216" s="59" t="str">
        <f>IF(Lists!C216="","",Lists!C216)</f>
        <v/>
      </c>
      <c r="F216" s="59" t="str">
        <f>IF(Lists!D216="","",Lists!D216)</f>
        <v/>
      </c>
      <c r="G216" s="59" t="str">
        <f>IF(Lists!E216="","",Lists!E216)</f>
        <v/>
      </c>
      <c r="H216" s="59" t="str">
        <f>IF(Lists!F216="","",Lists!F216)</f>
        <v/>
      </c>
    </row>
    <row r="217" spans="3:8" x14ac:dyDescent="0.2">
      <c r="C217" s="59" t="str">
        <f>IF(Lists!A217="","",Lists!A217&amp;" - ")</f>
        <v/>
      </c>
      <c r="D217" s="59" t="str">
        <f>IF(Lists!B217="","",Lists!B217)</f>
        <v/>
      </c>
      <c r="E217" s="59" t="str">
        <f>IF(Lists!C217="","",Lists!C217)</f>
        <v/>
      </c>
      <c r="F217" s="59" t="str">
        <f>IF(Lists!D217="","",Lists!D217)</f>
        <v/>
      </c>
      <c r="G217" s="59" t="str">
        <f>IF(Lists!E217="","",Lists!E217)</f>
        <v/>
      </c>
      <c r="H217" s="59" t="str">
        <f>IF(Lists!F217="","",Lists!F217)</f>
        <v/>
      </c>
    </row>
    <row r="218" spans="3:8" x14ac:dyDescent="0.2">
      <c r="C218" s="59" t="str">
        <f>IF(Lists!A218="","",Lists!A218&amp;" - ")</f>
        <v/>
      </c>
      <c r="D218" s="59" t="str">
        <f>IF(Lists!B218="","",Lists!B218)</f>
        <v/>
      </c>
      <c r="E218" s="59" t="str">
        <f>IF(Lists!C218="","",Lists!C218)</f>
        <v/>
      </c>
      <c r="F218" s="59" t="str">
        <f>IF(Lists!D218="","",Lists!D218)</f>
        <v/>
      </c>
      <c r="G218" s="59" t="str">
        <f>IF(Lists!E218="","",Lists!E218)</f>
        <v/>
      </c>
      <c r="H218" s="59" t="str">
        <f>IF(Lists!F218="","",Lists!F218)</f>
        <v/>
      </c>
    </row>
    <row r="219" spans="3:8" x14ac:dyDescent="0.2">
      <c r="C219" s="59" t="str">
        <f>IF(Lists!A219="","",Lists!A219&amp;" - ")</f>
        <v/>
      </c>
      <c r="D219" s="59" t="str">
        <f>IF(Lists!B219="","",Lists!B219)</f>
        <v/>
      </c>
      <c r="E219" s="59" t="str">
        <f>IF(Lists!C219="","",Lists!C219)</f>
        <v/>
      </c>
      <c r="F219" s="59" t="str">
        <f>IF(Lists!D219="","",Lists!D219)</f>
        <v/>
      </c>
      <c r="G219" s="59" t="str">
        <f>IF(Lists!E219="","",Lists!E219)</f>
        <v/>
      </c>
      <c r="H219" s="59" t="str">
        <f>IF(Lists!F219="","",Lists!F219)</f>
        <v/>
      </c>
    </row>
    <row r="220" spans="3:8" x14ac:dyDescent="0.2">
      <c r="C220" s="59" t="str">
        <f>IF(Lists!A220="","",Lists!A220&amp;" - ")</f>
        <v/>
      </c>
      <c r="D220" s="59" t="str">
        <f>IF(Lists!B220="","",Lists!B220)</f>
        <v/>
      </c>
      <c r="E220" s="59" t="str">
        <f>IF(Lists!C220="","",Lists!C220)</f>
        <v/>
      </c>
      <c r="F220" s="59" t="str">
        <f>IF(Lists!D220="","",Lists!D220)</f>
        <v/>
      </c>
      <c r="G220" s="59" t="str">
        <f>IF(Lists!E220="","",Lists!E220)</f>
        <v/>
      </c>
      <c r="H220" s="59" t="str">
        <f>IF(Lists!F220="","",Lists!F220)</f>
        <v/>
      </c>
    </row>
    <row r="221" spans="3:8" x14ac:dyDescent="0.2">
      <c r="C221" s="59" t="str">
        <f>IF(Lists!A221="","",Lists!A221&amp;" - ")</f>
        <v/>
      </c>
      <c r="D221" s="59" t="str">
        <f>IF(Lists!B221="","",Lists!B221)</f>
        <v/>
      </c>
      <c r="E221" s="59" t="str">
        <f>IF(Lists!C221="","",Lists!C221)</f>
        <v/>
      </c>
      <c r="F221" s="59" t="str">
        <f>IF(Lists!D221="","",Lists!D221)</f>
        <v/>
      </c>
      <c r="G221" s="59" t="str">
        <f>IF(Lists!E221="","",Lists!E221)</f>
        <v/>
      </c>
      <c r="H221" s="59" t="str">
        <f>IF(Lists!F221="","",Lists!F221)</f>
        <v/>
      </c>
    </row>
    <row r="222" spans="3:8" x14ac:dyDescent="0.2">
      <c r="C222" s="59" t="str">
        <f>IF(Lists!A222="","",Lists!A222&amp;" - ")</f>
        <v/>
      </c>
      <c r="D222" s="59" t="str">
        <f>IF(Lists!B222="","",Lists!B222)</f>
        <v/>
      </c>
      <c r="E222" s="59" t="str">
        <f>IF(Lists!C222="","",Lists!C222)</f>
        <v/>
      </c>
      <c r="F222" s="59" t="str">
        <f>IF(Lists!D222="","",Lists!D222)</f>
        <v/>
      </c>
      <c r="G222" s="59" t="str">
        <f>IF(Lists!E222="","",Lists!E222)</f>
        <v/>
      </c>
      <c r="H222" s="59" t="str">
        <f>IF(Lists!F222="","",Lists!F222)</f>
        <v/>
      </c>
    </row>
    <row r="223" spans="3:8" x14ac:dyDescent="0.2">
      <c r="C223" s="59" t="str">
        <f>IF(Lists!A223="","",Lists!A223&amp;" - ")</f>
        <v/>
      </c>
      <c r="D223" s="59" t="str">
        <f>IF(Lists!B223="","",Lists!B223)</f>
        <v/>
      </c>
      <c r="E223" s="59" t="str">
        <f>IF(Lists!C223="","",Lists!C223)</f>
        <v/>
      </c>
      <c r="F223" s="59" t="str">
        <f>IF(Lists!D223="","",Lists!D223)</f>
        <v/>
      </c>
      <c r="G223" s="59" t="str">
        <f>IF(Lists!E223="","",Lists!E223)</f>
        <v/>
      </c>
      <c r="H223" s="59" t="str">
        <f>IF(Lists!F223="","",Lists!F223)</f>
        <v/>
      </c>
    </row>
    <row r="224" spans="3:8" x14ac:dyDescent="0.2">
      <c r="C224" s="59" t="str">
        <f>IF(Lists!A224="","",Lists!A224&amp;" - ")</f>
        <v/>
      </c>
      <c r="D224" s="59" t="str">
        <f>IF(Lists!B224="","",Lists!B224)</f>
        <v/>
      </c>
      <c r="E224" s="59" t="str">
        <f>IF(Lists!C224="","",Lists!C224)</f>
        <v/>
      </c>
      <c r="F224" s="59" t="str">
        <f>IF(Lists!D224="","",Lists!D224)</f>
        <v/>
      </c>
      <c r="G224" s="59" t="str">
        <f>IF(Lists!E224="","",Lists!E224)</f>
        <v/>
      </c>
      <c r="H224" s="59" t="str">
        <f>IF(Lists!F224="","",Lists!F224)</f>
        <v/>
      </c>
    </row>
    <row r="225" spans="3:8" x14ac:dyDescent="0.2">
      <c r="C225" s="59" t="str">
        <f>IF(Lists!A225="","",Lists!A225&amp;" - ")</f>
        <v/>
      </c>
      <c r="D225" s="59" t="str">
        <f>IF(Lists!B225="","",Lists!B225)</f>
        <v/>
      </c>
      <c r="E225" s="59" t="str">
        <f>IF(Lists!C225="","",Lists!C225)</f>
        <v/>
      </c>
      <c r="F225" s="59" t="str">
        <f>IF(Lists!D225="","",Lists!D225)</f>
        <v/>
      </c>
      <c r="G225" s="59" t="str">
        <f>IF(Lists!E225="","",Lists!E225)</f>
        <v/>
      </c>
      <c r="H225" s="59" t="str">
        <f>IF(Lists!F225="","",Lists!F225)</f>
        <v/>
      </c>
    </row>
    <row r="226" spans="3:8" x14ac:dyDescent="0.2">
      <c r="C226" s="59" t="str">
        <f>IF(Lists!A226="","",Lists!A226&amp;" - ")</f>
        <v/>
      </c>
      <c r="D226" s="59" t="str">
        <f>IF(Lists!B226="","",Lists!B226)</f>
        <v/>
      </c>
      <c r="E226" s="59" t="str">
        <f>IF(Lists!C226="","",Lists!C226)</f>
        <v/>
      </c>
      <c r="F226" s="59" t="str">
        <f>IF(Lists!D226="","",Lists!D226)</f>
        <v/>
      </c>
      <c r="G226" s="59" t="str">
        <f>IF(Lists!E226="","",Lists!E226)</f>
        <v/>
      </c>
      <c r="H226" s="59" t="str">
        <f>IF(Lists!F226="","",Lists!F226)</f>
        <v/>
      </c>
    </row>
    <row r="227" spans="3:8" x14ac:dyDescent="0.2">
      <c r="C227" s="59" t="str">
        <f>IF(Lists!A227="","",Lists!A227&amp;" - ")</f>
        <v/>
      </c>
      <c r="D227" s="59" t="str">
        <f>IF(Lists!B227="","",Lists!B227)</f>
        <v/>
      </c>
      <c r="E227" s="59" t="str">
        <f>IF(Lists!C227="","",Lists!C227)</f>
        <v/>
      </c>
      <c r="F227" s="59" t="str">
        <f>IF(Lists!D227="","",Lists!D227)</f>
        <v/>
      </c>
      <c r="G227" s="59" t="str">
        <f>IF(Lists!E227="","",Lists!E227)</f>
        <v/>
      </c>
      <c r="H227" s="59" t="str">
        <f>IF(Lists!F227="","",Lists!F227)</f>
        <v/>
      </c>
    </row>
    <row r="228" spans="3:8" x14ac:dyDescent="0.2">
      <c r="C228" s="59" t="str">
        <f>IF(Lists!A228="","",Lists!A228&amp;" - ")</f>
        <v/>
      </c>
      <c r="D228" s="59" t="str">
        <f>IF(Lists!B228="","",Lists!B228)</f>
        <v/>
      </c>
      <c r="E228" s="59" t="str">
        <f>IF(Lists!C228="","",Lists!C228)</f>
        <v/>
      </c>
      <c r="F228" s="59" t="str">
        <f>IF(Lists!D228="","",Lists!D228)</f>
        <v/>
      </c>
      <c r="G228" s="59" t="str">
        <f>IF(Lists!E228="","",Lists!E228)</f>
        <v/>
      </c>
      <c r="H228" s="59" t="str">
        <f>IF(Lists!F228="","",Lists!F228)</f>
        <v/>
      </c>
    </row>
    <row r="229" spans="3:8" x14ac:dyDescent="0.2">
      <c r="C229" s="59" t="str">
        <f>IF(Lists!A229="","",Lists!A229&amp;" - ")</f>
        <v/>
      </c>
      <c r="D229" s="59" t="str">
        <f>IF(Lists!B229="","",Lists!B229)</f>
        <v/>
      </c>
      <c r="E229" s="59" t="str">
        <f>IF(Lists!C229="","",Lists!C229)</f>
        <v/>
      </c>
      <c r="F229" s="59" t="str">
        <f>IF(Lists!D229="","",Lists!D229)</f>
        <v/>
      </c>
      <c r="G229" s="59" t="str">
        <f>IF(Lists!E229="","",Lists!E229)</f>
        <v/>
      </c>
      <c r="H229" s="59" t="str">
        <f>IF(Lists!F229="","",Lists!F229)</f>
        <v/>
      </c>
    </row>
    <row r="230" spans="3:8" x14ac:dyDescent="0.2">
      <c r="C230" s="59" t="str">
        <f>IF(Lists!A230="","",Lists!A230&amp;" - ")</f>
        <v/>
      </c>
      <c r="D230" s="59" t="str">
        <f>IF(Lists!B230="","",Lists!B230)</f>
        <v/>
      </c>
      <c r="E230" s="59" t="str">
        <f>IF(Lists!C230="","",Lists!C230)</f>
        <v/>
      </c>
      <c r="F230" s="59" t="str">
        <f>IF(Lists!D230="","",Lists!D230)</f>
        <v/>
      </c>
      <c r="G230" s="59" t="str">
        <f>IF(Lists!E230="","",Lists!E230)</f>
        <v/>
      </c>
      <c r="H230" s="59" t="str">
        <f>IF(Lists!F230="","",Lists!F230)</f>
        <v/>
      </c>
    </row>
    <row r="231" spans="3:8" x14ac:dyDescent="0.2">
      <c r="C231" s="59" t="str">
        <f>IF(Lists!A231="","",Lists!A231&amp;" - ")</f>
        <v/>
      </c>
      <c r="D231" s="59" t="str">
        <f>IF(Lists!B231="","",Lists!B231)</f>
        <v/>
      </c>
      <c r="E231" s="59" t="str">
        <f>IF(Lists!C231="","",Lists!C231)</f>
        <v/>
      </c>
      <c r="F231" s="59" t="str">
        <f>IF(Lists!D231="","",Lists!D231)</f>
        <v/>
      </c>
      <c r="G231" s="59" t="str">
        <f>IF(Lists!E231="","",Lists!E231)</f>
        <v/>
      </c>
      <c r="H231" s="59" t="str">
        <f>IF(Lists!F231="","",Lists!F231)</f>
        <v/>
      </c>
    </row>
    <row r="232" spans="3:8" x14ac:dyDescent="0.2">
      <c r="C232" s="59" t="str">
        <f>IF(Lists!A232="","",Lists!A232&amp;" - ")</f>
        <v/>
      </c>
      <c r="D232" s="59" t="str">
        <f>IF(Lists!B232="","",Lists!B232)</f>
        <v/>
      </c>
      <c r="E232" s="59" t="str">
        <f>IF(Lists!C232="","",Lists!C232)</f>
        <v/>
      </c>
      <c r="F232" s="59" t="str">
        <f>IF(Lists!D232="","",Lists!D232)</f>
        <v/>
      </c>
      <c r="G232" s="59" t="str">
        <f>IF(Lists!E232="","",Lists!E232)</f>
        <v/>
      </c>
      <c r="H232" s="59" t="str">
        <f>IF(Lists!F232="","",Lists!F232)</f>
        <v/>
      </c>
    </row>
    <row r="233" spans="3:8" x14ac:dyDescent="0.2">
      <c r="C233" s="59" t="str">
        <f>IF(Lists!A233="","",Lists!A233&amp;" - ")</f>
        <v/>
      </c>
      <c r="D233" s="59" t="str">
        <f>IF(Lists!B233="","",Lists!B233)</f>
        <v/>
      </c>
      <c r="E233" s="59" t="str">
        <f>IF(Lists!C233="","",Lists!C233)</f>
        <v/>
      </c>
      <c r="F233" s="59" t="str">
        <f>IF(Lists!D233="","",Lists!D233)</f>
        <v/>
      </c>
      <c r="G233" s="59" t="str">
        <f>IF(Lists!E233="","",Lists!E233)</f>
        <v/>
      </c>
      <c r="H233" s="59" t="str">
        <f>IF(Lists!F233="","",Lists!F233)</f>
        <v/>
      </c>
    </row>
    <row r="234" spans="3:8" x14ac:dyDescent="0.2">
      <c r="C234" s="59" t="str">
        <f>IF(Lists!A234="","",Lists!A234&amp;" - ")</f>
        <v/>
      </c>
      <c r="D234" s="59" t="str">
        <f>IF(Lists!B234="","",Lists!B234)</f>
        <v/>
      </c>
      <c r="E234" s="59" t="str">
        <f>IF(Lists!C234="","",Lists!C234)</f>
        <v/>
      </c>
      <c r="F234" s="59" t="str">
        <f>IF(Lists!D234="","",Lists!D234)</f>
        <v/>
      </c>
      <c r="G234" s="59" t="str">
        <f>IF(Lists!E234="","",Lists!E234)</f>
        <v/>
      </c>
      <c r="H234" s="59" t="str">
        <f>IF(Lists!F234="","",Lists!F234)</f>
        <v/>
      </c>
    </row>
    <row r="235" spans="3:8" x14ac:dyDescent="0.2">
      <c r="C235" s="59" t="str">
        <f>IF(Lists!A235="","",Lists!A235&amp;" - ")</f>
        <v/>
      </c>
      <c r="D235" s="59" t="str">
        <f>IF(Lists!B235="","",Lists!B235)</f>
        <v/>
      </c>
      <c r="E235" s="59" t="str">
        <f>IF(Lists!C235="","",Lists!C235)</f>
        <v/>
      </c>
      <c r="F235" s="59" t="str">
        <f>IF(Lists!D235="","",Lists!D235)</f>
        <v/>
      </c>
      <c r="G235" s="59" t="str">
        <f>IF(Lists!E235="","",Lists!E235)</f>
        <v/>
      </c>
      <c r="H235" s="59" t="str">
        <f>IF(Lists!F235="","",Lists!F235)</f>
        <v/>
      </c>
    </row>
    <row r="236" spans="3:8" x14ac:dyDescent="0.2">
      <c r="C236" s="59" t="str">
        <f>IF(Lists!A236="","",Lists!A236&amp;" - ")</f>
        <v/>
      </c>
      <c r="D236" s="59" t="str">
        <f>IF(Lists!B236="","",Lists!B236)</f>
        <v/>
      </c>
      <c r="E236" s="59" t="str">
        <f>IF(Lists!C236="","",Lists!C236)</f>
        <v/>
      </c>
      <c r="F236" s="59" t="str">
        <f>IF(Lists!D236="","",Lists!D236)</f>
        <v/>
      </c>
      <c r="G236" s="59" t="str">
        <f>IF(Lists!E236="","",Lists!E236)</f>
        <v/>
      </c>
      <c r="H236" s="59" t="str">
        <f>IF(Lists!F236="","",Lists!F236)</f>
        <v/>
      </c>
    </row>
    <row r="237" spans="3:8" x14ac:dyDescent="0.2">
      <c r="C237" s="59" t="str">
        <f>IF(Lists!A237="","",Lists!A237&amp;" - ")</f>
        <v/>
      </c>
      <c r="D237" s="59" t="str">
        <f>IF(Lists!B237="","",Lists!B237)</f>
        <v/>
      </c>
      <c r="E237" s="59" t="str">
        <f>IF(Lists!C237="","",Lists!C237)</f>
        <v/>
      </c>
      <c r="F237" s="59" t="str">
        <f>IF(Lists!D237="","",Lists!D237)</f>
        <v/>
      </c>
      <c r="G237" s="59" t="str">
        <f>IF(Lists!E237="","",Lists!E237)</f>
        <v/>
      </c>
      <c r="H237" s="59" t="str">
        <f>IF(Lists!F237="","",Lists!F237)</f>
        <v/>
      </c>
    </row>
    <row r="238" spans="3:8" x14ac:dyDescent="0.2">
      <c r="C238" s="59" t="str">
        <f>IF(Lists!A238="","",Lists!A238&amp;" - ")</f>
        <v/>
      </c>
      <c r="D238" s="59" t="str">
        <f>IF(Lists!B238="","",Lists!B238)</f>
        <v/>
      </c>
      <c r="E238" s="59" t="str">
        <f>IF(Lists!C238="","",Lists!C238)</f>
        <v/>
      </c>
      <c r="F238" s="59" t="str">
        <f>IF(Lists!D238="","",Lists!D238)</f>
        <v/>
      </c>
      <c r="G238" s="59" t="str">
        <f>IF(Lists!E238="","",Lists!E238)</f>
        <v/>
      </c>
      <c r="H238" s="59" t="str">
        <f>IF(Lists!F238="","",Lists!F238)</f>
        <v/>
      </c>
    </row>
    <row r="239" spans="3:8" x14ac:dyDescent="0.2">
      <c r="C239" s="59" t="str">
        <f>IF(Lists!A239="","",Lists!A239&amp;" - ")</f>
        <v/>
      </c>
      <c r="D239" s="59" t="str">
        <f>IF(Lists!B239="","",Lists!B239)</f>
        <v/>
      </c>
      <c r="E239" s="59" t="str">
        <f>IF(Lists!C239="","",Lists!C239)</f>
        <v/>
      </c>
      <c r="F239" s="59" t="str">
        <f>IF(Lists!D239="","",Lists!D239)</f>
        <v/>
      </c>
      <c r="G239" s="59" t="str">
        <f>IF(Lists!E239="","",Lists!E239)</f>
        <v/>
      </c>
      <c r="H239" s="59" t="str">
        <f>IF(Lists!F239="","",Lists!F239)</f>
        <v/>
      </c>
    </row>
    <row r="240" spans="3:8" x14ac:dyDescent="0.2">
      <c r="C240" s="59" t="str">
        <f>IF(Lists!A240="","",Lists!A240&amp;" - ")</f>
        <v/>
      </c>
      <c r="D240" s="59" t="str">
        <f>IF(Lists!B240="","",Lists!B240)</f>
        <v/>
      </c>
      <c r="E240" s="59" t="str">
        <f>IF(Lists!C240="","",Lists!C240)</f>
        <v/>
      </c>
      <c r="F240" s="59" t="str">
        <f>IF(Lists!D240="","",Lists!D240)</f>
        <v/>
      </c>
      <c r="G240" s="59" t="str">
        <f>IF(Lists!E240="","",Lists!E240)</f>
        <v/>
      </c>
      <c r="H240" s="59" t="str">
        <f>IF(Lists!F240="","",Lists!F240)</f>
        <v/>
      </c>
    </row>
    <row r="241" spans="3:8" x14ac:dyDescent="0.2">
      <c r="C241" s="59" t="str">
        <f>IF(Lists!A241="","",Lists!A241&amp;" - ")</f>
        <v/>
      </c>
      <c r="D241" s="59" t="str">
        <f>IF(Lists!B241="","",Lists!B241)</f>
        <v/>
      </c>
      <c r="E241" s="59" t="str">
        <f>IF(Lists!C241="","",Lists!C241)</f>
        <v/>
      </c>
      <c r="F241" s="59" t="str">
        <f>IF(Lists!D241="","",Lists!D241)</f>
        <v/>
      </c>
      <c r="G241" s="59" t="str">
        <f>IF(Lists!E241="","",Lists!E241)</f>
        <v/>
      </c>
      <c r="H241" s="59" t="str">
        <f>IF(Lists!F241="","",Lists!F241)</f>
        <v/>
      </c>
    </row>
    <row r="242" spans="3:8" x14ac:dyDescent="0.2">
      <c r="C242" s="59" t="str">
        <f>IF(Lists!A242="","",Lists!A242&amp;" - ")</f>
        <v/>
      </c>
      <c r="D242" s="59" t="str">
        <f>IF(Lists!B242="","",Lists!B242)</f>
        <v/>
      </c>
      <c r="E242" s="59" t="str">
        <f>IF(Lists!C242="","",Lists!C242)</f>
        <v/>
      </c>
      <c r="F242" s="59" t="str">
        <f>IF(Lists!D242="","",Lists!D242)</f>
        <v/>
      </c>
      <c r="G242" s="59" t="str">
        <f>IF(Lists!E242="","",Lists!E242)</f>
        <v/>
      </c>
      <c r="H242" s="59" t="str">
        <f>IF(Lists!F242="","",Lists!F242)</f>
        <v/>
      </c>
    </row>
    <row r="243" spans="3:8" x14ac:dyDescent="0.2">
      <c r="C243" s="59" t="str">
        <f>IF(Lists!A243="","",Lists!A243&amp;" - ")</f>
        <v/>
      </c>
      <c r="D243" s="59" t="str">
        <f>IF(Lists!B243="","",Lists!B243)</f>
        <v/>
      </c>
      <c r="E243" s="59" t="str">
        <f>IF(Lists!C243="","",Lists!C243)</f>
        <v/>
      </c>
      <c r="F243" s="59" t="str">
        <f>IF(Lists!D243="","",Lists!D243)</f>
        <v/>
      </c>
      <c r="G243" s="59" t="str">
        <f>IF(Lists!E243="","",Lists!E243)</f>
        <v/>
      </c>
      <c r="H243" s="59" t="str">
        <f>IF(Lists!F243="","",Lists!F243)</f>
        <v/>
      </c>
    </row>
    <row r="244" spans="3:8" x14ac:dyDescent="0.2">
      <c r="C244" s="59" t="str">
        <f>IF(Lists!A244="","",Lists!A244&amp;" - ")</f>
        <v/>
      </c>
      <c r="D244" s="59" t="str">
        <f>IF(Lists!B244="","",Lists!B244)</f>
        <v/>
      </c>
      <c r="E244" s="59" t="str">
        <f>IF(Lists!C244="","",Lists!C244)</f>
        <v/>
      </c>
      <c r="F244" s="59" t="str">
        <f>IF(Lists!D244="","",Lists!D244)</f>
        <v/>
      </c>
      <c r="G244" s="59" t="str">
        <f>IF(Lists!E244="","",Lists!E244)</f>
        <v/>
      </c>
      <c r="H244" s="59" t="str">
        <f>IF(Lists!F244="","",Lists!F244)</f>
        <v/>
      </c>
    </row>
  </sheetData>
  <sheetProtection password="9BE4" sheet="1" objects="1" scenarios="1" selectLockedCells="1" selectUnlockedCells="1"/>
  <mergeCells count="1">
    <mergeCell ref="M1:N1"/>
  </mergeCell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J1" workbookViewId="0">
      <selection activeCell="I1" sqref="A1:I65536"/>
    </sheetView>
  </sheetViews>
  <sheetFormatPr defaultRowHeight="12.75" x14ac:dyDescent="0.2"/>
  <cols>
    <col min="1" max="9" width="0" hidden="1" customWidth="1"/>
  </cols>
  <sheetData/>
  <sheetProtection password="B128" sheet="1" objects="1" scenarios="1" selectLockedCells="1" selectUnlockedCell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M1" workbookViewId="0">
      <selection activeCell="L1" sqref="A1:L65536"/>
    </sheetView>
  </sheetViews>
  <sheetFormatPr defaultRowHeight="12.75" x14ac:dyDescent="0.2"/>
  <cols>
    <col min="1" max="12" width="0" hidden="1" customWidth="1"/>
  </cols>
  <sheetData/>
  <sheetProtection password="B128" sheet="1" objects="1" scenarios="1" selectLockedCells="1" selectUnlockedCell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O1" workbookViewId="0">
      <selection activeCell="N1" sqref="A1:N65536"/>
    </sheetView>
  </sheetViews>
  <sheetFormatPr defaultRowHeight="12.75" x14ac:dyDescent="0.2"/>
  <cols>
    <col min="1" max="14" width="0" hidden="1" customWidth="1"/>
  </cols>
  <sheetData/>
  <sheetProtection password="B128" sheet="1" objects="1" scenarios="1" selectLockedCells="1" selectUnlockedCell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103"/>
  <sheetViews>
    <sheetView zoomScale="115" zoomScaleNormal="115" workbookViewId="0">
      <selection activeCell="E104" sqref="E104"/>
    </sheetView>
  </sheetViews>
  <sheetFormatPr defaultRowHeight="12.75" x14ac:dyDescent="0.2"/>
  <cols>
    <col min="1" max="1" width="27.7109375" style="109" customWidth="1"/>
    <col min="2" max="2" width="10.5703125" style="112" customWidth="1"/>
    <col min="3" max="7" width="9.140625" style="112"/>
    <col min="8" max="8" width="9.140625" style="111"/>
    <col min="9" max="9" width="15.42578125" style="110" customWidth="1"/>
    <col min="10" max="10" width="11.28515625" style="22" hidden="1" customWidth="1"/>
    <col min="11" max="11" width="13.28515625" hidden="1" customWidth="1"/>
    <col min="12" max="13" width="9.140625" style="2" hidden="1" customWidth="1"/>
    <col min="16" max="16" width="9.140625" hidden="1" customWidth="1"/>
    <col min="17" max="17" width="28.42578125" style="15" customWidth="1"/>
  </cols>
  <sheetData>
    <row r="1" spans="1:17" x14ac:dyDescent="0.2">
      <c r="A1" s="213" t="s">
        <v>234</v>
      </c>
      <c r="B1" s="214">
        <v>1</v>
      </c>
      <c r="C1" s="214">
        <v>2</v>
      </c>
      <c r="D1" s="214">
        <v>3</v>
      </c>
      <c r="E1" s="214">
        <v>4</v>
      </c>
      <c r="F1" s="214">
        <v>5</v>
      </c>
      <c r="G1" s="214">
        <v>6</v>
      </c>
      <c r="H1" s="214" t="s">
        <v>80</v>
      </c>
    </row>
    <row r="2" spans="1:17" x14ac:dyDescent="0.2">
      <c r="A2" s="80" t="s">
        <v>98</v>
      </c>
      <c r="B2" s="169"/>
      <c r="C2" s="169"/>
      <c r="D2" s="169"/>
      <c r="E2" s="169"/>
      <c r="F2" s="169"/>
      <c r="G2" s="169"/>
      <c r="H2" s="356" t="s">
        <v>67</v>
      </c>
    </row>
    <row r="3" spans="1:17" x14ac:dyDescent="0.2">
      <c r="A3" s="80" t="s">
        <v>99</v>
      </c>
      <c r="B3" s="169"/>
      <c r="C3" s="169"/>
      <c r="D3" s="169"/>
      <c r="E3" s="169"/>
      <c r="F3" s="169"/>
      <c r="G3" s="169"/>
      <c r="H3" s="357"/>
    </row>
    <row r="4" spans="1:17" x14ac:dyDescent="0.2">
      <c r="A4" s="80" t="s">
        <v>100</v>
      </c>
      <c r="B4" s="169"/>
      <c r="C4" s="169"/>
      <c r="D4" s="169"/>
      <c r="E4" s="169"/>
      <c r="F4" s="169"/>
      <c r="G4" s="169"/>
      <c r="H4" s="357"/>
    </row>
    <row r="5" spans="1:17" x14ac:dyDescent="0.2">
      <c r="A5" s="80" t="s">
        <v>101</v>
      </c>
      <c r="B5" s="169"/>
      <c r="C5" s="169"/>
      <c r="D5" s="169"/>
      <c r="E5" s="169"/>
      <c r="F5" s="169"/>
      <c r="G5" s="169"/>
      <c r="H5" s="357"/>
    </row>
    <row r="6" spans="1:17" x14ac:dyDescent="0.2">
      <c r="A6" s="80" t="s">
        <v>102</v>
      </c>
      <c r="B6" s="169"/>
      <c r="C6" s="169"/>
      <c r="D6" s="169"/>
      <c r="E6" s="169"/>
      <c r="F6" s="169"/>
      <c r="G6" s="169"/>
      <c r="H6" s="357"/>
    </row>
    <row r="7" spans="1:17" s="68" customFormat="1" x14ac:dyDescent="0.2">
      <c r="A7" s="215"/>
      <c r="B7" s="216"/>
      <c r="C7" s="216"/>
      <c r="D7" s="216"/>
      <c r="E7" s="216"/>
      <c r="F7" s="216"/>
      <c r="G7" s="216"/>
      <c r="H7" s="217"/>
      <c r="I7" s="110"/>
      <c r="J7" s="218"/>
      <c r="L7" s="219"/>
      <c r="M7" s="219"/>
      <c r="Q7" s="220"/>
    </row>
    <row r="8" spans="1:17" x14ac:dyDescent="0.2">
      <c r="A8" s="221" t="s">
        <v>103</v>
      </c>
      <c r="B8" s="169"/>
      <c r="C8" s="169"/>
      <c r="D8" s="169"/>
      <c r="E8" s="169"/>
      <c r="F8" s="169"/>
      <c r="G8" s="169"/>
      <c r="H8" s="358" t="s">
        <v>81</v>
      </c>
    </row>
    <row r="9" spans="1:17" x14ac:dyDescent="0.2">
      <c r="A9" s="221" t="s">
        <v>104</v>
      </c>
      <c r="B9" s="169"/>
      <c r="C9" s="169"/>
      <c r="D9" s="169"/>
      <c r="E9" s="169"/>
      <c r="F9" s="169"/>
      <c r="G9" s="169"/>
      <c r="H9" s="359"/>
    </row>
    <row r="10" spans="1:17" x14ac:dyDescent="0.2">
      <c r="A10" s="221" t="s">
        <v>105</v>
      </c>
      <c r="B10" s="169"/>
      <c r="C10" s="169"/>
      <c r="D10" s="169"/>
      <c r="E10" s="169"/>
      <c r="F10" s="169"/>
      <c r="G10" s="169"/>
      <c r="H10" s="359"/>
    </row>
    <row r="11" spans="1:17" x14ac:dyDescent="0.2">
      <c r="A11" s="221" t="s">
        <v>106</v>
      </c>
      <c r="B11" s="169"/>
      <c r="C11" s="169"/>
      <c r="D11" s="169"/>
      <c r="E11" s="169"/>
      <c r="F11" s="169"/>
      <c r="G11" s="169"/>
      <c r="H11" s="359"/>
    </row>
    <row r="12" spans="1:17" x14ac:dyDescent="0.2">
      <c r="A12" s="221" t="s">
        <v>107</v>
      </c>
      <c r="B12" s="169"/>
      <c r="C12" s="169"/>
      <c r="D12" s="169"/>
      <c r="E12" s="169"/>
      <c r="F12" s="169"/>
      <c r="G12" s="169"/>
      <c r="H12" s="359"/>
    </row>
    <row r="14" spans="1:17" s="68" customFormat="1" hidden="1" x14ac:dyDescent="0.2">
      <c r="A14" s="222" t="s">
        <v>234</v>
      </c>
      <c r="B14" s="223">
        <v>1</v>
      </c>
      <c r="C14" s="223">
        <v>2</v>
      </c>
      <c r="D14" s="223">
        <v>3</v>
      </c>
      <c r="E14" s="223">
        <v>4</v>
      </c>
      <c r="F14" s="223">
        <v>5</v>
      </c>
      <c r="G14" s="223">
        <v>6</v>
      </c>
      <c r="H14" s="223" t="s">
        <v>80</v>
      </c>
      <c r="I14" s="224"/>
      <c r="J14" s="225"/>
      <c r="K14" s="226"/>
      <c r="L14" s="219">
        <v>1</v>
      </c>
      <c r="M14" s="227" t="str">
        <f>IF(B15="Free","",B15)</f>
        <v/>
      </c>
      <c r="Q14" s="105"/>
    </row>
    <row r="15" spans="1:17" hidden="1" x14ac:dyDescent="0.2">
      <c r="A15" s="80" t="s">
        <v>98</v>
      </c>
      <c r="B15" s="228" t="str">
        <f t="shared" ref="B15:G19" si="0">IF(B2&lt;&gt;"",CONCATENATE(" (",B2,")"),"")</f>
        <v/>
      </c>
      <c r="C15" s="228" t="str">
        <f t="shared" si="0"/>
        <v/>
      </c>
      <c r="D15" s="228" t="str">
        <f t="shared" si="0"/>
        <v/>
      </c>
      <c r="E15" s="228" t="str">
        <f t="shared" si="0"/>
        <v/>
      </c>
      <c r="F15" s="228" t="str">
        <f t="shared" si="0"/>
        <v/>
      </c>
      <c r="G15" s="228" t="str">
        <f t="shared" si="0"/>
        <v/>
      </c>
      <c r="H15" s="356" t="s">
        <v>67</v>
      </c>
      <c r="J15" s="229">
        <v>0</v>
      </c>
      <c r="K15" s="22"/>
      <c r="L15" s="2">
        <v>2</v>
      </c>
      <c r="M15" s="230" t="str">
        <f>IF(B16="Free","",B16)</f>
        <v/>
      </c>
      <c r="Q15" s="105"/>
    </row>
    <row r="16" spans="1:17" hidden="1" x14ac:dyDescent="0.2">
      <c r="A16" s="80" t="s">
        <v>99</v>
      </c>
      <c r="B16" s="228" t="str">
        <f t="shared" si="0"/>
        <v/>
      </c>
      <c r="C16" s="228" t="str">
        <f t="shared" si="0"/>
        <v/>
      </c>
      <c r="D16" s="228" t="str">
        <f t="shared" si="0"/>
        <v/>
      </c>
      <c r="E16" s="228" t="str">
        <f t="shared" si="0"/>
        <v/>
      </c>
      <c r="F16" s="228" t="str">
        <f t="shared" si="0"/>
        <v/>
      </c>
      <c r="G16" s="228" t="str">
        <f t="shared" si="0"/>
        <v/>
      </c>
      <c r="H16" s="357"/>
      <c r="J16" s="229">
        <v>6</v>
      </c>
      <c r="K16" s="22"/>
      <c r="L16" s="2">
        <v>3</v>
      </c>
      <c r="M16" s="230" t="str">
        <f t="shared" ref="M16:M24" si="1">IF(B17="Free","",B17)</f>
        <v/>
      </c>
      <c r="Q16" s="105"/>
    </row>
    <row r="17" spans="1:17" hidden="1" x14ac:dyDescent="0.2">
      <c r="A17" s="80" t="s">
        <v>100</v>
      </c>
      <c r="B17" s="228" t="str">
        <f t="shared" si="0"/>
        <v/>
      </c>
      <c r="C17" s="228" t="str">
        <f t="shared" si="0"/>
        <v/>
      </c>
      <c r="D17" s="228" t="str">
        <f t="shared" si="0"/>
        <v/>
      </c>
      <c r="E17" s="228" t="str">
        <f t="shared" si="0"/>
        <v/>
      </c>
      <c r="F17" s="228" t="str">
        <f t="shared" si="0"/>
        <v/>
      </c>
      <c r="G17" s="228" t="str">
        <f t="shared" si="0"/>
        <v/>
      </c>
      <c r="H17" s="357"/>
      <c r="J17" s="229">
        <v>12</v>
      </c>
      <c r="K17" s="22"/>
      <c r="L17" s="2">
        <v>4</v>
      </c>
      <c r="M17" s="230" t="str">
        <f t="shared" si="1"/>
        <v/>
      </c>
      <c r="Q17" s="105"/>
    </row>
    <row r="18" spans="1:17" hidden="1" x14ac:dyDescent="0.2">
      <c r="A18" s="80" t="s">
        <v>101</v>
      </c>
      <c r="B18" s="228" t="str">
        <f t="shared" si="0"/>
        <v/>
      </c>
      <c r="C18" s="228" t="str">
        <f t="shared" si="0"/>
        <v/>
      </c>
      <c r="D18" s="228" t="str">
        <f t="shared" si="0"/>
        <v/>
      </c>
      <c r="E18" s="228" t="str">
        <f t="shared" si="0"/>
        <v/>
      </c>
      <c r="F18" s="228" t="str">
        <f t="shared" si="0"/>
        <v/>
      </c>
      <c r="G18" s="228" t="str">
        <f t="shared" si="0"/>
        <v/>
      </c>
      <c r="H18" s="357"/>
      <c r="J18" s="229">
        <v>18</v>
      </c>
      <c r="K18" s="22"/>
      <c r="L18" s="2">
        <v>5</v>
      </c>
      <c r="M18" s="230" t="str">
        <f t="shared" si="1"/>
        <v/>
      </c>
    </row>
    <row r="19" spans="1:17" hidden="1" x14ac:dyDescent="0.2">
      <c r="A19" s="80" t="s">
        <v>102</v>
      </c>
      <c r="B19" s="228" t="str">
        <f t="shared" si="0"/>
        <v/>
      </c>
      <c r="C19" s="228" t="str">
        <f t="shared" si="0"/>
        <v/>
      </c>
      <c r="D19" s="228" t="str">
        <f t="shared" si="0"/>
        <v/>
      </c>
      <c r="E19" s="228" t="str">
        <f t="shared" si="0"/>
        <v/>
      </c>
      <c r="F19" s="228" t="str">
        <f t="shared" si="0"/>
        <v/>
      </c>
      <c r="G19" s="228" t="str">
        <f t="shared" si="0"/>
        <v/>
      </c>
      <c r="H19" s="357"/>
      <c r="J19" s="229">
        <v>24</v>
      </c>
      <c r="K19" s="22"/>
      <c r="L19" s="2">
        <v>6</v>
      </c>
      <c r="M19" s="230"/>
    </row>
    <row r="20" spans="1:17" hidden="1" x14ac:dyDescent="0.2">
      <c r="A20" s="215"/>
      <c r="B20" s="216"/>
      <c r="C20" s="216"/>
      <c r="D20" s="216"/>
      <c r="E20" s="216"/>
      <c r="F20" s="216"/>
      <c r="G20" s="216"/>
      <c r="H20" s="217"/>
      <c r="J20" s="229"/>
      <c r="K20" s="22"/>
      <c r="L20" s="2">
        <v>7</v>
      </c>
      <c r="M20" s="230" t="str">
        <f t="shared" si="1"/>
        <v/>
      </c>
    </row>
    <row r="21" spans="1:17" hidden="1" x14ac:dyDescent="0.2">
      <c r="A21" s="221" t="s">
        <v>103</v>
      </c>
      <c r="B21" s="228" t="str">
        <f t="shared" ref="B21:G25" si="2">IF(B8&lt;&gt;"",CONCATENATE(" (",B8,")"),"")</f>
        <v/>
      </c>
      <c r="C21" s="228" t="str">
        <f t="shared" si="2"/>
        <v/>
      </c>
      <c r="D21" s="228" t="str">
        <f t="shared" si="2"/>
        <v/>
      </c>
      <c r="E21" s="228" t="str">
        <f t="shared" si="2"/>
        <v/>
      </c>
      <c r="F21" s="228" t="str">
        <f t="shared" si="2"/>
        <v/>
      </c>
      <c r="G21" s="228" t="str">
        <f t="shared" si="2"/>
        <v/>
      </c>
      <c r="H21" s="358" t="s">
        <v>81</v>
      </c>
      <c r="J21" s="229">
        <v>30</v>
      </c>
      <c r="K21" s="22"/>
      <c r="L21" s="2">
        <v>8</v>
      </c>
      <c r="M21" s="230" t="str">
        <f t="shared" si="1"/>
        <v/>
      </c>
      <c r="Q21" s="105"/>
    </row>
    <row r="22" spans="1:17" hidden="1" x14ac:dyDescent="0.2">
      <c r="A22" s="221" t="s">
        <v>104</v>
      </c>
      <c r="B22" s="228" t="str">
        <f t="shared" si="2"/>
        <v/>
      </c>
      <c r="C22" s="228" t="str">
        <f t="shared" si="2"/>
        <v/>
      </c>
      <c r="D22" s="228" t="str">
        <f t="shared" si="2"/>
        <v/>
      </c>
      <c r="E22" s="228" t="str">
        <f t="shared" si="2"/>
        <v/>
      </c>
      <c r="F22" s="228" t="str">
        <f t="shared" si="2"/>
        <v/>
      </c>
      <c r="G22" s="228" t="str">
        <f t="shared" si="2"/>
        <v/>
      </c>
      <c r="H22" s="359"/>
      <c r="J22" s="229">
        <v>36</v>
      </c>
      <c r="K22" s="22"/>
      <c r="L22" s="2">
        <v>9</v>
      </c>
      <c r="M22" s="230" t="str">
        <f t="shared" si="1"/>
        <v/>
      </c>
      <c r="Q22" s="105"/>
    </row>
    <row r="23" spans="1:17" hidden="1" x14ac:dyDescent="0.2">
      <c r="A23" s="221" t="s">
        <v>105</v>
      </c>
      <c r="B23" s="228" t="str">
        <f t="shared" si="2"/>
        <v/>
      </c>
      <c r="C23" s="228" t="str">
        <f t="shared" si="2"/>
        <v/>
      </c>
      <c r="D23" s="228" t="str">
        <f t="shared" si="2"/>
        <v/>
      </c>
      <c r="E23" s="228" t="str">
        <f t="shared" si="2"/>
        <v/>
      </c>
      <c r="F23" s="228" t="str">
        <f t="shared" si="2"/>
        <v/>
      </c>
      <c r="G23" s="228" t="str">
        <f t="shared" si="2"/>
        <v/>
      </c>
      <c r="H23" s="359"/>
      <c r="J23" s="229">
        <v>42</v>
      </c>
      <c r="K23" s="22"/>
      <c r="L23" s="2">
        <v>10</v>
      </c>
      <c r="M23" s="230" t="str">
        <f t="shared" si="1"/>
        <v/>
      </c>
      <c r="Q23" s="105"/>
    </row>
    <row r="24" spans="1:17" hidden="1" x14ac:dyDescent="0.2">
      <c r="A24" s="221" t="s">
        <v>106</v>
      </c>
      <c r="B24" s="228" t="str">
        <f t="shared" si="2"/>
        <v/>
      </c>
      <c r="C24" s="228" t="str">
        <f t="shared" si="2"/>
        <v/>
      </c>
      <c r="D24" s="228" t="str">
        <f t="shared" si="2"/>
        <v/>
      </c>
      <c r="E24" s="228" t="str">
        <f t="shared" si="2"/>
        <v/>
      </c>
      <c r="F24" s="228" t="str">
        <f t="shared" si="2"/>
        <v/>
      </c>
      <c r="G24" s="228" t="str">
        <f t="shared" si="2"/>
        <v/>
      </c>
      <c r="H24" s="359"/>
      <c r="J24" s="229">
        <v>48</v>
      </c>
      <c r="K24" s="22"/>
      <c r="L24" s="2">
        <v>11</v>
      </c>
      <c r="M24" s="230" t="str">
        <f t="shared" si="1"/>
        <v/>
      </c>
    </row>
    <row r="25" spans="1:17" hidden="1" x14ac:dyDescent="0.2">
      <c r="A25" s="221" t="s">
        <v>107</v>
      </c>
      <c r="B25" s="228" t="str">
        <f t="shared" si="2"/>
        <v/>
      </c>
      <c r="C25" s="228" t="str">
        <f t="shared" si="2"/>
        <v/>
      </c>
      <c r="D25" s="228" t="str">
        <f t="shared" si="2"/>
        <v/>
      </c>
      <c r="E25" s="228" t="str">
        <f t="shared" si="2"/>
        <v/>
      </c>
      <c r="F25" s="228" t="str">
        <f t="shared" si="2"/>
        <v/>
      </c>
      <c r="G25" s="228" t="str">
        <f t="shared" si="2"/>
        <v/>
      </c>
      <c r="H25" s="359"/>
      <c r="J25" s="229">
        <v>54</v>
      </c>
      <c r="K25" s="22"/>
      <c r="L25" s="2">
        <v>12</v>
      </c>
    </row>
    <row r="26" spans="1:17" hidden="1" x14ac:dyDescent="0.2">
      <c r="J26" s="229"/>
      <c r="K26" s="22"/>
      <c r="L26" s="2">
        <v>13</v>
      </c>
      <c r="M26" s="230" t="str">
        <f>IF(C15="Free","",C15)</f>
        <v/>
      </c>
      <c r="P26">
        <v>1</v>
      </c>
      <c r="Q26" s="105"/>
    </row>
    <row r="27" spans="1:17" ht="15" hidden="1" customHeight="1" x14ac:dyDescent="0.2">
      <c r="A27" s="80" t="s">
        <v>7</v>
      </c>
      <c r="B27" s="231" t="str">
        <f>IF($H27="A",$B$15,"")&amp;IF($H27="B",$B$21,"")</f>
        <v/>
      </c>
      <c r="C27" s="231" t="str">
        <f>IF($H27="A",$C$15,"")&amp;IF($H27="B",$C$21,"")</f>
        <v/>
      </c>
      <c r="D27" s="231" t="str">
        <f>IF($H27="A",$D$15,"")&amp;IF($H27="B",$D$21,"")</f>
        <v/>
      </c>
      <c r="E27" s="231" t="str">
        <f>IF($H27="A",$E$15,"")&amp;IF($H27="B",$E$21,"")</f>
        <v/>
      </c>
      <c r="F27" s="231" t="str">
        <f>IF($H27="A",$F$15,"")&amp;IF($H27="B",$F$21,"")</f>
        <v/>
      </c>
      <c r="G27" s="231" t="str">
        <f>IF($H27="A",$G$15,"")&amp;IF($H27="B",$G$21,"")</f>
        <v/>
      </c>
      <c r="H27" s="231" t="s">
        <v>67</v>
      </c>
      <c r="L27" s="2">
        <v>14</v>
      </c>
      <c r="M27" s="230" t="str">
        <f>IF(C16="Free","",C16)</f>
        <v/>
      </c>
      <c r="P27">
        <v>2</v>
      </c>
      <c r="Q27" s="105"/>
    </row>
    <row r="28" spans="1:17" ht="15" hidden="1" customHeight="1" x14ac:dyDescent="0.2">
      <c r="A28" s="80" t="s">
        <v>8</v>
      </c>
      <c r="B28" s="231" t="str">
        <f>IF($H27="A",$B$16,"")&amp;IF($H27="B",$B$22,"")</f>
        <v/>
      </c>
      <c r="C28" s="231" t="str">
        <f>IF($H27="A",$C$16,"")&amp;IF($H27="B",$C$22,"")</f>
        <v/>
      </c>
      <c r="D28" s="231" t="str">
        <f>IF($H27="A",$D$16,"")&amp;IF($H27="B",$D$22,"")</f>
        <v/>
      </c>
      <c r="E28" s="231" t="str">
        <f>IF($H27="A",$E$16,"")&amp;IF($H27="B",$E$22,"")</f>
        <v/>
      </c>
      <c r="F28" s="231" t="str">
        <f>IF($H27="A",$F$16,"")&amp;IF($H27="B",$F$22,"")</f>
        <v/>
      </c>
      <c r="G28" s="231" t="str">
        <f>IF($H27="A",$G$16,"")&amp;IF($H27="B",$G$22,"")</f>
        <v/>
      </c>
      <c r="H28" s="231">
        <f>Year!N3</f>
        <v>0</v>
      </c>
      <c r="L28" s="2">
        <v>15</v>
      </c>
      <c r="M28" s="230" t="str">
        <f>IF(C17="Free","",C17)</f>
        <v/>
      </c>
      <c r="P28">
        <v>3</v>
      </c>
      <c r="Q28" s="105"/>
    </row>
    <row r="29" spans="1:17" ht="15" hidden="1" customHeight="1" x14ac:dyDescent="0.2">
      <c r="A29" s="80" t="s">
        <v>9</v>
      </c>
      <c r="B29" s="231" t="str">
        <f>IF($H27="A",$B$17,"")&amp;IF($H27="B",$B$23,"")</f>
        <v/>
      </c>
      <c r="C29" s="231" t="str">
        <f>IF($H27="A",$C$17,"")&amp;IF($H27="B",$C$23,"")</f>
        <v/>
      </c>
      <c r="D29" s="231" t="str">
        <f>IF($H27="A",$D$17,"")&amp;IF($H27="B",$D$23,"")</f>
        <v/>
      </c>
      <c r="E29" s="231" t="str">
        <f>IF($H27="A",$E$17,"")&amp;IF($H27="B",$E$23,"")</f>
        <v/>
      </c>
      <c r="F29" s="231" t="str">
        <f>IF($H27="A",$F$17,"")&amp;IF($H27="B",$F$23,"")</f>
        <v/>
      </c>
      <c r="G29" s="231" t="str">
        <f>IF($H27="A",$G$17,"")&amp;IF($H27="B",$G$23,"")</f>
        <v/>
      </c>
      <c r="H29" s="231">
        <f>Year!N4</f>
        <v>0</v>
      </c>
      <c r="L29" s="2">
        <v>16</v>
      </c>
      <c r="M29" s="230" t="str">
        <f>IF(C18="Free","",C18)</f>
        <v/>
      </c>
      <c r="P29">
        <v>4</v>
      </c>
      <c r="Q29" s="105"/>
    </row>
    <row r="30" spans="1:17" ht="15" hidden="1" customHeight="1" x14ac:dyDescent="0.2">
      <c r="A30" s="80" t="s">
        <v>10</v>
      </c>
      <c r="B30" s="231" t="str">
        <f>IF($H27="A",$B$18,"")&amp;IF($H27="B",$B$24,"")</f>
        <v/>
      </c>
      <c r="C30" s="231" t="str">
        <f>IF($H27="A",$C$18,"")&amp;IF($H27="B",$C$24,"")</f>
        <v/>
      </c>
      <c r="D30" s="231" t="str">
        <f>IF($H27="A",$D$18,"")&amp;IF($H27="B",$D$24,"")</f>
        <v/>
      </c>
      <c r="E30" s="231" t="str">
        <f>IF($H27="A",$E$18,"")&amp;IF($H27="B",$E$24,"")</f>
        <v/>
      </c>
      <c r="F30" s="231" t="str">
        <f>IF($H27="A",$F$18,"")&amp;IF($H27="B",$F$24,"")</f>
        <v/>
      </c>
      <c r="G30" s="231" t="str">
        <f>IF($H27="A",$G$18,"")&amp;IF($H27="B",$G$24,"")</f>
        <v/>
      </c>
      <c r="H30" s="231">
        <f>Year!N5</f>
        <v>0</v>
      </c>
      <c r="L30" s="2">
        <v>17</v>
      </c>
      <c r="M30" s="230" t="str">
        <f>IF(C19="Free","",C19)</f>
        <v/>
      </c>
      <c r="P30">
        <v>5</v>
      </c>
    </row>
    <row r="31" spans="1:17" ht="15" hidden="1" customHeight="1" x14ac:dyDescent="0.2">
      <c r="A31" s="80" t="s">
        <v>11</v>
      </c>
      <c r="B31" s="231" t="str">
        <f>IF($H27="A",$B$19,"")&amp;IF($H27="B",$B$25,"")</f>
        <v/>
      </c>
      <c r="C31" s="231" t="str">
        <f>IF($H27="A",$C$19,"")&amp;IF($H27="B",$C$25,"")</f>
        <v/>
      </c>
      <c r="D31" s="231" t="str">
        <f>IF($H27="A",$D$19,"")&amp;IF($H27="B",$D$25,"")</f>
        <v/>
      </c>
      <c r="E31" s="231" t="str">
        <f>IF($H27="A",$E$19,"")&amp;IF($H27="B",$E$25,"")</f>
        <v/>
      </c>
      <c r="F31" s="231" t="str">
        <f>IF($H27="A",$F$19,"")&amp;IF($H27="B",$F$25,"")</f>
        <v/>
      </c>
      <c r="G31" s="231" t="str">
        <f>IF($H27="A",$G$19,"")&amp;IF($H27="B",$G$25,"")</f>
        <v/>
      </c>
      <c r="H31" s="231">
        <f>Year!N6</f>
        <v>0</v>
      </c>
      <c r="L31" s="2">
        <v>18</v>
      </c>
      <c r="M31" s="230"/>
      <c r="P31">
        <v>6</v>
      </c>
    </row>
    <row r="32" spans="1:17" ht="15" hidden="1" customHeight="1" x14ac:dyDescent="0.2">
      <c r="A32" s="151"/>
      <c r="B32" s="231"/>
      <c r="C32" s="231"/>
      <c r="D32" s="231"/>
      <c r="E32" s="231"/>
      <c r="F32" s="231"/>
      <c r="G32" s="231"/>
      <c r="H32" s="232"/>
      <c r="L32" s="2">
        <v>19</v>
      </c>
      <c r="M32" s="230" t="str">
        <f>IF(C21="Free","",C21)</f>
        <v/>
      </c>
      <c r="P32">
        <v>7</v>
      </c>
      <c r="Q32" s="105"/>
    </row>
    <row r="33" spans="1:17" ht="15" hidden="1" customHeight="1" x14ac:dyDescent="0.2">
      <c r="A33" s="80" t="s">
        <v>12</v>
      </c>
      <c r="B33" s="231" t="str">
        <f>IF($H33="A",$B$15,"")&amp;IF($H33="B",$B$21,"")</f>
        <v/>
      </c>
      <c r="C33" s="231" t="str">
        <f>IF($H33="A",$C$15,"")&amp;IF($H33="B",$C$21,"")</f>
        <v/>
      </c>
      <c r="D33" s="231" t="str">
        <f>IF($H33="A",$D$15,"")&amp;IF($H33="B",$D$21,"")</f>
        <v/>
      </c>
      <c r="E33" s="231" t="str">
        <f>IF($H33="A",$E$15,"")&amp;IF($H33="B",$E$21,"")</f>
        <v/>
      </c>
      <c r="F33" s="231" t="str">
        <f>IF($H33="A",$F$15,"")&amp;IF($H33="B",$F$21,"")</f>
        <v/>
      </c>
      <c r="G33" s="231" t="str">
        <f>IF($H33="A",$G$15,"")&amp;IF($H33="B",$G$21,"")</f>
        <v/>
      </c>
      <c r="H33" s="231" t="s">
        <v>81</v>
      </c>
      <c r="L33" s="2">
        <v>20</v>
      </c>
      <c r="M33" s="230" t="str">
        <f>IF(C22="Free","",C22)</f>
        <v/>
      </c>
      <c r="P33">
        <v>8</v>
      </c>
      <c r="Q33" s="105"/>
    </row>
    <row r="34" spans="1:17" ht="15" hidden="1" customHeight="1" x14ac:dyDescent="0.2">
      <c r="A34" s="80" t="s">
        <v>13</v>
      </c>
      <c r="B34" s="231" t="str">
        <f>IF($H33="A",$B$16,"")&amp;IF($H33="B",$B$22,"")</f>
        <v/>
      </c>
      <c r="C34" s="231" t="str">
        <f>IF($H33="A",$C$16,"")&amp;IF($H33="B",$C$22,"")</f>
        <v/>
      </c>
      <c r="D34" s="231" t="str">
        <f>IF($H33="A",$D$16,"")&amp;IF($H33="B",$D$22,"")</f>
        <v/>
      </c>
      <c r="E34" s="231" t="str">
        <f>IF($H33="A",$E$16,"")&amp;IF($H33="B",$E$22,"")</f>
        <v/>
      </c>
      <c r="F34" s="231" t="str">
        <f>IF($H33="A",$F$16,"")&amp;IF($H33="B",$F$22,"")</f>
        <v/>
      </c>
      <c r="G34" s="231" t="str">
        <f>IF($H33="A",$G$16,"")&amp;IF($H33="B",$G$22,"")</f>
        <v/>
      </c>
      <c r="H34" s="231">
        <f>Year!N9</f>
        <v>0</v>
      </c>
      <c r="L34" s="2">
        <v>21</v>
      </c>
      <c r="M34" s="230" t="str">
        <f>IF(C23="Free","",C23)</f>
        <v/>
      </c>
      <c r="P34">
        <v>9</v>
      </c>
    </row>
    <row r="35" spans="1:17" ht="15" hidden="1" customHeight="1" x14ac:dyDescent="0.2">
      <c r="A35" s="80" t="s">
        <v>14</v>
      </c>
      <c r="B35" s="231" t="str">
        <f>IF($H33="A",$B$17,"")&amp;IF($H33="B",$B$23,"")</f>
        <v/>
      </c>
      <c r="C35" s="231" t="str">
        <f>IF($H33="A",$C$17,"")&amp;IF($H33="B",$C$23,"")</f>
        <v/>
      </c>
      <c r="D35" s="231" t="str">
        <f>IF($H33="A",$D$17,"")&amp;IF($H33="B",$D$23,"")</f>
        <v/>
      </c>
      <c r="E35" s="231" t="str">
        <f>IF($H33="A",$E$17,"")&amp;IF($H33="B",$E$23,"")</f>
        <v/>
      </c>
      <c r="F35" s="231" t="str">
        <f>IF($H33="A",$F$17,"")&amp;IF($H33="B",$F$23,"")</f>
        <v/>
      </c>
      <c r="G35" s="231" t="str">
        <f>IF($H33="A",$G$17,"")&amp;IF($H33="B",$G$23,"")</f>
        <v/>
      </c>
      <c r="H35" s="231">
        <f>Year!N10</f>
        <v>0</v>
      </c>
      <c r="L35" s="2">
        <v>22</v>
      </c>
      <c r="M35" s="230" t="str">
        <f>IF(C24="Free","",C24)</f>
        <v/>
      </c>
      <c r="P35">
        <v>10</v>
      </c>
      <c r="Q35" s="105"/>
    </row>
    <row r="36" spans="1:17" ht="15" hidden="1" customHeight="1" x14ac:dyDescent="0.2">
      <c r="A36" s="80" t="s">
        <v>15</v>
      </c>
      <c r="B36" s="231" t="str">
        <f>IF($H33="A",$B$18,"")&amp;IF($H33="B",$B$24,"")</f>
        <v/>
      </c>
      <c r="C36" s="231" t="str">
        <f>IF($H33="A",$C$18,"")&amp;IF($H33="B",$C$24,"")</f>
        <v/>
      </c>
      <c r="D36" s="231" t="str">
        <f>IF($H33="A",$D$18,"")&amp;IF($H33="B",$D$24,"")</f>
        <v/>
      </c>
      <c r="E36" s="231" t="str">
        <f>IF($H33="A",$E$18,"")&amp;IF($H33="B",$E$24,"")</f>
        <v/>
      </c>
      <c r="F36" s="231" t="str">
        <f>IF($H33="A",$F$18,"")&amp;IF($H33="B",$F$24,"")</f>
        <v/>
      </c>
      <c r="G36" s="231" t="str">
        <f>IF($H33="A",$G$18,"")&amp;IF($H33="B",$G$24,"")</f>
        <v/>
      </c>
      <c r="H36" s="231">
        <f>Year!N11</f>
        <v>0</v>
      </c>
      <c r="L36" s="2">
        <v>23</v>
      </c>
      <c r="M36" s="230" t="str">
        <f>IF(C25="Free","",C25)</f>
        <v/>
      </c>
      <c r="P36">
        <v>11</v>
      </c>
      <c r="Q36" s="105"/>
    </row>
    <row r="37" spans="1:17" ht="15" hidden="1" customHeight="1" x14ac:dyDescent="0.2">
      <c r="A37" s="80" t="s">
        <v>16</v>
      </c>
      <c r="B37" s="231" t="str">
        <f>IF($H33="A",$B$19,"")&amp;IF($H33="B",$B$25,"")</f>
        <v/>
      </c>
      <c r="C37" s="231" t="str">
        <f>IF($H33="A",$C$19,"")&amp;IF($H33="B",$C$25,"")</f>
        <v/>
      </c>
      <c r="D37" s="231" t="str">
        <f>IF($H33="A",$D$19,"")&amp;IF($H33="B",$D$25,"")</f>
        <v/>
      </c>
      <c r="E37" s="231" t="str">
        <f>IF($H33="A",$E$19,"")&amp;IF($H33="B",$E$25,"")</f>
        <v/>
      </c>
      <c r="F37" s="231" t="str">
        <f>IF($H33="A",$F$19,"")&amp;IF($H33="B",$F$25,"")</f>
        <v/>
      </c>
      <c r="G37" s="231" t="str">
        <f>IF($H33="A",$G$19,"")&amp;IF($H33="B",$G$25,"")</f>
        <v/>
      </c>
      <c r="H37" s="231">
        <f>Year!N12</f>
        <v>0</v>
      </c>
      <c r="L37" s="2">
        <v>24</v>
      </c>
      <c r="P37">
        <v>12</v>
      </c>
    </row>
    <row r="38" spans="1:17" ht="15" hidden="1" customHeight="1" x14ac:dyDescent="0.2">
      <c r="A38" s="151"/>
      <c r="H38" s="112"/>
      <c r="L38" s="2">
        <v>25</v>
      </c>
      <c r="M38" s="230" t="str">
        <f>IF(D15="Free","",D15)</f>
        <v/>
      </c>
      <c r="P38">
        <v>13</v>
      </c>
      <c r="Q38" s="105"/>
    </row>
    <row r="39" spans="1:17" ht="15" hidden="1" customHeight="1" x14ac:dyDescent="0.2">
      <c r="A39" s="80" t="s">
        <v>17</v>
      </c>
      <c r="B39" s="231" t="str">
        <f>IF($H39="A",$B$15,"")&amp;IF($H39="B",$B$21,"")</f>
        <v/>
      </c>
      <c r="C39" s="231" t="str">
        <f>IF($H39="A",$C$15,"")&amp;IF($H39="B",$C$21,"")</f>
        <v/>
      </c>
      <c r="D39" s="231" t="str">
        <f>IF($H39="A",$D$15,"")&amp;IF($H39="B",$D$21,"")</f>
        <v/>
      </c>
      <c r="E39" s="231" t="str">
        <f>IF($H39="A",$E$15,"")&amp;IF($H39="B",$E$21,"")</f>
        <v/>
      </c>
      <c r="F39" s="231" t="str">
        <f>IF($H39="A",$F$15,"")&amp;IF($H39="B",$F$21,"")</f>
        <v/>
      </c>
      <c r="G39" s="231" t="str">
        <f>IF($H39="A",$G$15,"")&amp;IF($H39="B",$G$21,"")</f>
        <v/>
      </c>
      <c r="H39" s="231" t="s">
        <v>67</v>
      </c>
      <c r="L39" s="2">
        <v>26</v>
      </c>
      <c r="M39" s="230" t="str">
        <f>IF(D16="Free","",D16)</f>
        <v/>
      </c>
      <c r="P39">
        <v>14</v>
      </c>
    </row>
    <row r="40" spans="1:17" ht="15" hidden="1" customHeight="1" x14ac:dyDescent="0.2">
      <c r="A40" s="80" t="s">
        <v>18</v>
      </c>
      <c r="B40" s="231" t="str">
        <f>IF($H39="A",$B$16,"")&amp;IF($H39="B",$B$22,"")</f>
        <v/>
      </c>
      <c r="C40" s="231" t="str">
        <f>IF($H39="A",$C$16,"")&amp;IF($H39="B",$C$22,"")</f>
        <v/>
      </c>
      <c r="D40" s="231" t="str">
        <f>IF($H39="A",$D$16,"")&amp;IF($H39="B",$D$22,"")</f>
        <v/>
      </c>
      <c r="E40" s="231" t="str">
        <f>IF($H39="A",$E$16,"")&amp;IF($H39="B",$E$22,"")</f>
        <v/>
      </c>
      <c r="F40" s="231" t="str">
        <f>IF($H39="A",$F$16,"")&amp;IF($H39="B",$F$22,"")</f>
        <v/>
      </c>
      <c r="G40" s="231" t="str">
        <f>IF($H39="A",$G$16,"")&amp;IF($H39="B",$G$22,"")</f>
        <v/>
      </c>
      <c r="H40" s="231">
        <f>Year!N15</f>
        <v>0</v>
      </c>
      <c r="L40" s="2">
        <v>27</v>
      </c>
      <c r="M40" s="230" t="str">
        <f t="shared" ref="M40:M48" si="3">IF(D17="Free","",D17)</f>
        <v/>
      </c>
      <c r="P40">
        <v>15</v>
      </c>
      <c r="Q40" s="105"/>
    </row>
    <row r="41" spans="1:17" ht="15" hidden="1" customHeight="1" x14ac:dyDescent="0.2">
      <c r="A41" s="80" t="s">
        <v>19</v>
      </c>
      <c r="B41" s="231" t="str">
        <f>IF($H39="A",$B$17,"")&amp;IF($H39="B",$B$23,"")</f>
        <v/>
      </c>
      <c r="C41" s="231" t="str">
        <f>IF($H39="A",$C$17,"")&amp;IF($H39="B",$C$23,"")</f>
        <v/>
      </c>
      <c r="D41" s="231" t="str">
        <f>IF($H39="A",$D$17,"")&amp;IF($H39="B",$D$23,"")</f>
        <v/>
      </c>
      <c r="E41" s="231" t="str">
        <f>IF($H39="A",$E$17,"")&amp;IF($H39="B",$E$23,"")</f>
        <v/>
      </c>
      <c r="F41" s="231" t="str">
        <f>IF($H39="A",$F$17,"")&amp;IF($H39="B",$F$23,"")</f>
        <v/>
      </c>
      <c r="G41" s="231" t="str">
        <f>IF($H39="A",$G$17,"")&amp;IF($H39="B",$G$23,"")</f>
        <v/>
      </c>
      <c r="H41" s="231">
        <f>Year!N16</f>
        <v>0</v>
      </c>
      <c r="L41" s="2">
        <v>28</v>
      </c>
      <c r="M41" s="230" t="str">
        <f t="shared" si="3"/>
        <v/>
      </c>
      <c r="P41">
        <v>16</v>
      </c>
      <c r="Q41" s="105"/>
    </row>
    <row r="42" spans="1:17" ht="15" hidden="1" customHeight="1" x14ac:dyDescent="0.2">
      <c r="A42" s="80" t="s">
        <v>20</v>
      </c>
      <c r="B42" s="231" t="str">
        <f>IF($H39="A",$B$18,"")&amp;IF($H39="B",$B$24,"")</f>
        <v/>
      </c>
      <c r="C42" s="231" t="str">
        <f>IF($H39="A",$C$18,"")&amp;IF($H39="B",$C$24,"")</f>
        <v/>
      </c>
      <c r="D42" s="231" t="str">
        <f>IF($H39="A",$D$18,"")&amp;IF($H39="B",$D$24,"")</f>
        <v/>
      </c>
      <c r="E42" s="231" t="str">
        <f>IF($H39="A",$E$18,"")&amp;IF($H39="B",$E$24,"")</f>
        <v/>
      </c>
      <c r="F42" s="231" t="str">
        <f>IF($H39="A",$F$18,"")&amp;IF($H39="B",$F$24,"")</f>
        <v/>
      </c>
      <c r="G42" s="231" t="str">
        <f>IF($H39="A",$G$18,"")&amp;IF($H39="B",$G$24,"")</f>
        <v/>
      </c>
      <c r="H42" s="231">
        <f>Year!N17</f>
        <v>0</v>
      </c>
      <c r="L42" s="2">
        <v>29</v>
      </c>
      <c r="M42" s="230" t="str">
        <f t="shared" si="3"/>
        <v/>
      </c>
      <c r="P42">
        <v>17</v>
      </c>
      <c r="Q42" s="105"/>
    </row>
    <row r="43" spans="1:17" ht="15" hidden="1" customHeight="1" x14ac:dyDescent="0.2">
      <c r="A43" s="80" t="s">
        <v>21</v>
      </c>
      <c r="B43" s="231" t="str">
        <f>IF($H39="A",$B$19,"")&amp;IF($H39="B",$B$25,"")</f>
        <v/>
      </c>
      <c r="C43" s="231" t="str">
        <f>IF($H39="A",$C$19,"")&amp;IF($H39="B",$C$25,"")</f>
        <v/>
      </c>
      <c r="D43" s="231" t="str">
        <f>IF($H39="A",$D$19,"")&amp;IF($H39="B",$D$25,"")</f>
        <v/>
      </c>
      <c r="E43" s="231" t="str">
        <f>IF($H39="A",$E$19,"")&amp;IF($H39="B",$E$25,"")</f>
        <v/>
      </c>
      <c r="F43" s="231" t="str">
        <f>IF($H39="A",$F$19,"")&amp;IF($H39="B",$F$25,"")</f>
        <v/>
      </c>
      <c r="G43" s="231" t="str">
        <f>IF($H39="A",$G$19,"")&amp;IF($H39="B",$G$25,"")</f>
        <v/>
      </c>
      <c r="H43" s="231">
        <f>Year!N18</f>
        <v>0</v>
      </c>
      <c r="L43" s="2">
        <v>30</v>
      </c>
      <c r="M43" s="230"/>
      <c r="P43">
        <v>18</v>
      </c>
    </row>
    <row r="44" spans="1:17" ht="15" hidden="1" customHeight="1" x14ac:dyDescent="0.2">
      <c r="A44" s="151"/>
      <c r="B44" s="231"/>
      <c r="C44" s="231"/>
      <c r="D44" s="231"/>
      <c r="E44" s="231"/>
      <c r="F44" s="231"/>
      <c r="G44" s="231"/>
      <c r="H44" s="232"/>
      <c r="L44" s="2">
        <v>31</v>
      </c>
      <c r="M44" s="230" t="str">
        <f t="shared" si="3"/>
        <v/>
      </c>
      <c r="P44">
        <v>19</v>
      </c>
    </row>
    <row r="45" spans="1:17" ht="15" hidden="1" customHeight="1" x14ac:dyDescent="0.2">
      <c r="A45" s="80" t="s">
        <v>22</v>
      </c>
      <c r="B45" s="231" t="str">
        <f>IF($H45="A",$B$15,"")&amp;IF($H45="B",$B$21,"")</f>
        <v/>
      </c>
      <c r="C45" s="231" t="str">
        <f>IF($H45="A",$C$15,"")&amp;IF($H45="B",$C$21,"")</f>
        <v/>
      </c>
      <c r="D45" s="231" t="str">
        <f>IF($H45="A",$D$15,"")&amp;IF($H45="B",$D$21,"")</f>
        <v/>
      </c>
      <c r="E45" s="231" t="str">
        <f>IF($H45="A",$E$15,"")&amp;IF($H45="B",$E$21,"")</f>
        <v/>
      </c>
      <c r="F45" s="231" t="str">
        <f>IF($H45="A",$F$15,"")&amp;IF($H45="B",$F$21,"")</f>
        <v/>
      </c>
      <c r="G45" s="231" t="str">
        <f>IF($H45="A",$G$15,"")&amp;IF($H45="B",$G$21,"")</f>
        <v/>
      </c>
      <c r="H45" s="231" t="s">
        <v>81</v>
      </c>
      <c r="L45" s="2">
        <v>32</v>
      </c>
      <c r="M45" s="230" t="str">
        <f t="shared" si="3"/>
        <v/>
      </c>
      <c r="P45">
        <v>20</v>
      </c>
      <c r="Q45" s="105"/>
    </row>
    <row r="46" spans="1:17" ht="15" hidden="1" customHeight="1" x14ac:dyDescent="0.2">
      <c r="A46" s="80" t="s">
        <v>23</v>
      </c>
      <c r="B46" s="231" t="str">
        <f>IF($H45="A",$B$16,"")&amp;IF($H45="B",$B$22,"")</f>
        <v/>
      </c>
      <c r="C46" s="231" t="str">
        <f>IF($H45="A",$C$16,"")&amp;IF($H45="B",$C$22,"")</f>
        <v/>
      </c>
      <c r="D46" s="231" t="str">
        <f>IF($H45="A",$D$16,"")&amp;IF($H45="B",$D$22,"")</f>
        <v/>
      </c>
      <c r="E46" s="231" t="str">
        <f>IF($H45="A",$E$16,"")&amp;IF($H45="B",$E$22,"")</f>
        <v/>
      </c>
      <c r="F46" s="231" t="str">
        <f>IF($H45="A",$F$16,"")&amp;IF($H45="B",$F$22,"")</f>
        <v/>
      </c>
      <c r="G46" s="231" t="str">
        <f>IF($H45="A",$G$16,"")&amp;IF($H45="B",$G$22,"")</f>
        <v/>
      </c>
      <c r="H46" s="231">
        <f>Year!N21</f>
        <v>0</v>
      </c>
      <c r="L46" s="2">
        <v>33</v>
      </c>
      <c r="M46" s="230" t="str">
        <f t="shared" si="3"/>
        <v/>
      </c>
      <c r="P46">
        <v>21</v>
      </c>
      <c r="Q46" s="105"/>
    </row>
    <row r="47" spans="1:17" ht="15" hidden="1" customHeight="1" x14ac:dyDescent="0.2">
      <c r="A47" s="80" t="s">
        <v>24</v>
      </c>
      <c r="B47" s="231" t="str">
        <f>IF($H45="A",$B$17,"")&amp;IF($H45="B",$B$23,"")</f>
        <v/>
      </c>
      <c r="C47" s="231" t="str">
        <f>IF($H45="A",$C$17,"")&amp;IF($H45="B",$C$23,"")</f>
        <v/>
      </c>
      <c r="D47" s="231" t="str">
        <f>IF($H45="A",$D$17,"")&amp;IF($H45="B",$D$23,"")</f>
        <v/>
      </c>
      <c r="E47" s="231" t="str">
        <f>IF($H45="A",$E$17,"")&amp;IF($H45="B",$E$23,"")</f>
        <v/>
      </c>
      <c r="F47" s="231" t="str">
        <f>IF($H45="A",$F$17,"")&amp;IF($H45="B",$F$23,"")</f>
        <v/>
      </c>
      <c r="G47" s="231" t="str">
        <f>IF($H45="A",$G$17,"")&amp;IF($H45="B",$G$23,"")</f>
        <v/>
      </c>
      <c r="H47" s="231">
        <f>Year!N22</f>
        <v>0</v>
      </c>
      <c r="L47" s="2">
        <v>34</v>
      </c>
      <c r="M47" s="230" t="str">
        <f t="shared" si="3"/>
        <v/>
      </c>
      <c r="P47">
        <v>22</v>
      </c>
    </row>
    <row r="48" spans="1:17" ht="15" hidden="1" customHeight="1" x14ac:dyDescent="0.2">
      <c r="A48" s="80" t="s">
        <v>25</v>
      </c>
      <c r="B48" s="231" t="str">
        <f>IF($H45="A",$B$18,"")&amp;IF($H45="B",$B$24,"")</f>
        <v/>
      </c>
      <c r="C48" s="231" t="str">
        <f>IF($H45="A",$C$18,"")&amp;IF($H45="B",$C$24,"")</f>
        <v/>
      </c>
      <c r="D48" s="231" t="str">
        <f>IF($H45="A",$D$18,"")&amp;IF($H45="B",$D$24,"")</f>
        <v/>
      </c>
      <c r="E48" s="231" t="str">
        <f>IF($H45="A",$E$18,"")&amp;IF($H45="B",$E$24,"")</f>
        <v/>
      </c>
      <c r="F48" s="231" t="str">
        <f>IF($H45="A",$F$18,"")&amp;IF($H45="B",$F$24,"")</f>
        <v/>
      </c>
      <c r="G48" s="231" t="str">
        <f>IF($H45="A",$G$18,"")&amp;IF($H45="B",$G$24,"")</f>
        <v/>
      </c>
      <c r="H48" s="231">
        <f>Year!N23</f>
        <v>0</v>
      </c>
      <c r="L48" s="2">
        <v>35</v>
      </c>
      <c r="M48" s="230" t="str">
        <f t="shared" si="3"/>
        <v/>
      </c>
      <c r="P48">
        <v>23</v>
      </c>
      <c r="Q48" s="105"/>
    </row>
    <row r="49" spans="1:17" ht="15" hidden="1" customHeight="1" x14ac:dyDescent="0.2">
      <c r="A49" s="80" t="s">
        <v>26</v>
      </c>
      <c r="B49" s="231" t="str">
        <f>IF($H45="A",$B$19,"")&amp;IF($H45="B",$B$25,"")</f>
        <v/>
      </c>
      <c r="C49" s="231" t="str">
        <f>IF($H45="A",$C$19,"")&amp;IF($H45="B",$C$25,"")</f>
        <v/>
      </c>
      <c r="D49" s="231" t="str">
        <f>IF($H45="A",$D$19,"")&amp;IF($H45="B",$D$25,"")</f>
        <v/>
      </c>
      <c r="E49" s="231" t="str">
        <f>IF($H45="A",$E$19,"")&amp;IF($H45="B",$E$25,"")</f>
        <v/>
      </c>
      <c r="F49" s="231" t="str">
        <f>IF($H45="A",$F$19,"")&amp;IF($H45="B",$F$25,"")</f>
        <v/>
      </c>
      <c r="G49" s="231" t="str">
        <f>IF($H45="A",$G$19,"")&amp;IF($H45="B",$G$25,"")</f>
        <v/>
      </c>
      <c r="H49" s="231">
        <f>Year!N24</f>
        <v>0</v>
      </c>
      <c r="L49" s="2">
        <v>36</v>
      </c>
      <c r="P49">
        <v>24</v>
      </c>
    </row>
    <row r="50" spans="1:17" ht="15" hidden="1" customHeight="1" x14ac:dyDescent="0.2">
      <c r="A50" s="151"/>
      <c r="L50" s="2">
        <v>37</v>
      </c>
      <c r="M50" s="230" t="str">
        <f>IF(E15="Free","",E15)</f>
        <v/>
      </c>
      <c r="P50">
        <v>25</v>
      </c>
      <c r="Q50" s="105"/>
    </row>
    <row r="51" spans="1:17" ht="15" hidden="1" customHeight="1" x14ac:dyDescent="0.2">
      <c r="A51" s="80" t="s">
        <v>27</v>
      </c>
      <c r="B51" s="231" t="str">
        <f>IF($H51="A",$B$15,"")&amp;IF($H51="B",$B$21,"")</f>
        <v/>
      </c>
      <c r="C51" s="231" t="str">
        <f>IF($H51="A",$C$15,"")&amp;IF($H51="B",$C$21,"")</f>
        <v/>
      </c>
      <c r="D51" s="231" t="str">
        <f>IF($H51="A",$D$15,"")&amp;IF($H51="B",$D$21,"")</f>
        <v/>
      </c>
      <c r="E51" s="231" t="str">
        <f>IF($H51="A",$E$15,"")&amp;IF($H51="B",$E$21,"")</f>
        <v/>
      </c>
      <c r="F51" s="231" t="str">
        <f>IF($H51="A",$F$15,"")&amp;IF($H51="B",$F$21,"")</f>
        <v/>
      </c>
      <c r="G51" s="231" t="str">
        <f>IF($H51="A",$G$15,"")&amp;IF($H51="B",$G$21,"")</f>
        <v/>
      </c>
      <c r="H51" s="231" t="s">
        <v>67</v>
      </c>
      <c r="L51" s="2">
        <v>38</v>
      </c>
      <c r="M51" s="230" t="str">
        <f>IF(E16="Free","",E16)</f>
        <v/>
      </c>
      <c r="P51">
        <v>26</v>
      </c>
      <c r="Q51" s="105"/>
    </row>
    <row r="52" spans="1:17" ht="15" hidden="1" customHeight="1" x14ac:dyDescent="0.2">
      <c r="A52" s="80" t="s">
        <v>28</v>
      </c>
      <c r="B52" s="231" t="str">
        <f>IF($H51="A",$B$16,"")&amp;IF($H51="B",$B$22,"")</f>
        <v/>
      </c>
      <c r="C52" s="231" t="str">
        <f>IF($H51="A",$C$16,"")&amp;IF($H51="B",$C$22,"")</f>
        <v/>
      </c>
      <c r="D52" s="231" t="str">
        <f>IF($H51="A",$D$16,"")&amp;IF($H51="B",$D$22,"")</f>
        <v/>
      </c>
      <c r="E52" s="231" t="str">
        <f>IF($H51="A",$E$16,"")&amp;IF($H51="B",$E$22,"")</f>
        <v/>
      </c>
      <c r="F52" s="231" t="str">
        <f>IF($H51="A",$F$16,"")&amp;IF($H51="B",$F$22,"")</f>
        <v/>
      </c>
      <c r="G52" s="231" t="str">
        <f>IF($H51="A",$G$16,"")&amp;IF($H51="B",$G$22,"")</f>
        <v/>
      </c>
      <c r="H52" s="231">
        <f>Year!N27</f>
        <v>0</v>
      </c>
      <c r="L52" s="2">
        <v>39</v>
      </c>
      <c r="M52" s="230" t="str">
        <f t="shared" ref="M52:M60" si="4">IF(E17="Free","",E17)</f>
        <v/>
      </c>
      <c r="P52">
        <v>27</v>
      </c>
      <c r="Q52" s="105"/>
    </row>
    <row r="53" spans="1:17" ht="15" hidden="1" customHeight="1" x14ac:dyDescent="0.2">
      <c r="A53" s="80" t="s">
        <v>29</v>
      </c>
      <c r="B53" s="231" t="str">
        <f>IF($H51="A",$B$17,"")&amp;IF($H51="B",$B$23,"")</f>
        <v/>
      </c>
      <c r="C53" s="231" t="str">
        <f>IF($H51="A",$C$17,"")&amp;IF($H51="B",$C$23,"")</f>
        <v/>
      </c>
      <c r="D53" s="231" t="str">
        <f>IF($H51="A",$D$17,"")&amp;IF($H51="B",$D$23,"")</f>
        <v/>
      </c>
      <c r="E53" s="231" t="str">
        <f>IF($H51="A",$E$17,"")&amp;IF($H51="B",$E$23,"")</f>
        <v/>
      </c>
      <c r="F53" s="231" t="str">
        <f>IF($H51="A",$F$17,"")&amp;IF($H51="B",$F$23,"")</f>
        <v/>
      </c>
      <c r="G53" s="231" t="str">
        <f>IF($H51="A",$G$17,"")&amp;IF($H51="B",$G$23,"")</f>
        <v/>
      </c>
      <c r="H53" s="231">
        <f>Year!N28</f>
        <v>0</v>
      </c>
      <c r="L53" s="2">
        <v>40</v>
      </c>
      <c r="M53" s="230" t="str">
        <f t="shared" si="4"/>
        <v/>
      </c>
      <c r="P53">
        <v>28</v>
      </c>
    </row>
    <row r="54" spans="1:17" ht="15" hidden="1" customHeight="1" x14ac:dyDescent="0.2">
      <c r="A54" s="80" t="s">
        <v>30</v>
      </c>
      <c r="B54" s="231" t="str">
        <f>IF($H51="A",$B$18,"")&amp;IF($H51="B",$B$24,"")</f>
        <v/>
      </c>
      <c r="C54" s="231" t="str">
        <f>IF($H51="A",$C$18,"")&amp;IF($H51="B",$C$24,"")</f>
        <v/>
      </c>
      <c r="D54" s="231" t="str">
        <f>IF($H51="A",$D$18,"")&amp;IF($H51="B",$D$24,"")</f>
        <v/>
      </c>
      <c r="E54" s="231" t="str">
        <f>IF($H51="A",$E$18,"")&amp;IF($H51="B",$E$24,"")</f>
        <v/>
      </c>
      <c r="F54" s="231" t="str">
        <f>IF($H51="A",$F$18,"")&amp;IF($H51="B",$F$24,"")</f>
        <v/>
      </c>
      <c r="G54" s="231" t="str">
        <f>IF($H51="A",$G$18,"")&amp;IF($H51="B",$G$24,"")</f>
        <v/>
      </c>
      <c r="H54" s="231">
        <f>Year!N29</f>
        <v>0</v>
      </c>
      <c r="L54" s="2">
        <v>41</v>
      </c>
      <c r="M54" s="230" t="str">
        <f t="shared" si="4"/>
        <v/>
      </c>
      <c r="P54">
        <v>29</v>
      </c>
      <c r="Q54" s="105"/>
    </row>
    <row r="55" spans="1:17" ht="15" hidden="1" customHeight="1" x14ac:dyDescent="0.2">
      <c r="A55" s="80" t="s">
        <v>31</v>
      </c>
      <c r="B55" s="231" t="str">
        <f>IF($H51="A",$B$19,"")&amp;IF($H51="B",$B$25,"")</f>
        <v/>
      </c>
      <c r="C55" s="231" t="str">
        <f>IF($H51="A",$C$19,"")&amp;IF($H51="B",$C$25,"")</f>
        <v/>
      </c>
      <c r="D55" s="231" t="str">
        <f>IF($H51="A",$D$19,"")&amp;IF($H51="B",$D$25,"")</f>
        <v/>
      </c>
      <c r="E55" s="231" t="str">
        <f>IF($H51="A",$E$19,"")&amp;IF($H51="B",$E$25,"")</f>
        <v/>
      </c>
      <c r="F55" s="231" t="str">
        <f>IF($H51="A",$F$19,"")&amp;IF($H51="B",$F$25,"")</f>
        <v/>
      </c>
      <c r="G55" s="231" t="str">
        <f>IF($H51="A",$G$19,"")&amp;IF($H51="B",$G$25,"")</f>
        <v/>
      </c>
      <c r="H55" s="231">
        <f>Year!N30</f>
        <v>0</v>
      </c>
      <c r="L55" s="2">
        <v>42</v>
      </c>
      <c r="M55" s="230"/>
      <c r="P55">
        <v>30</v>
      </c>
    </row>
    <row r="56" spans="1:17" ht="15" hidden="1" customHeight="1" x14ac:dyDescent="0.2">
      <c r="A56" s="151"/>
      <c r="B56" s="231"/>
      <c r="C56" s="231"/>
      <c r="D56" s="231"/>
      <c r="E56" s="231"/>
      <c r="F56" s="231"/>
      <c r="G56" s="231"/>
      <c r="H56" s="232"/>
      <c r="L56" s="2">
        <v>43</v>
      </c>
      <c r="M56" s="230" t="str">
        <f t="shared" si="4"/>
        <v/>
      </c>
      <c r="P56">
        <v>31</v>
      </c>
      <c r="Q56" s="105"/>
    </row>
    <row r="57" spans="1:17" ht="15" hidden="1" customHeight="1" x14ac:dyDescent="0.2">
      <c r="A57" s="80" t="s">
        <v>32</v>
      </c>
      <c r="B57" s="231" t="str">
        <f>IF($H57="A",$B$15,"")&amp;IF($H57="B",$B$21,"")</f>
        <v/>
      </c>
      <c r="C57" s="231" t="str">
        <f>IF($H57="A",$C$15,"")&amp;IF($H57="B",$C$21,"")</f>
        <v/>
      </c>
      <c r="D57" s="231" t="str">
        <f>IF($H57="A",$D$15,"")&amp;IF($H57="B",$D$21,"")</f>
        <v/>
      </c>
      <c r="E57" s="231" t="str">
        <f>IF($H57="A",$E$15,"")&amp;IF($H57="B",$E$21,"")</f>
        <v/>
      </c>
      <c r="F57" s="231" t="str">
        <f>IF($H57="A",$F$15,"")&amp;IF($H57="B",$F$21,"")</f>
        <v/>
      </c>
      <c r="G57" s="231" t="str">
        <f>IF($H57="A",$G$15,"")&amp;IF($H57="B",$G$21,"")</f>
        <v/>
      </c>
      <c r="H57" s="231" t="s">
        <v>81</v>
      </c>
      <c r="L57" s="2">
        <v>44</v>
      </c>
      <c r="M57" s="230" t="str">
        <f t="shared" si="4"/>
        <v/>
      </c>
      <c r="P57">
        <v>32</v>
      </c>
    </row>
    <row r="58" spans="1:17" ht="15" hidden="1" customHeight="1" x14ac:dyDescent="0.2">
      <c r="A58" s="80" t="s">
        <v>33</v>
      </c>
      <c r="B58" s="231" t="str">
        <f>IF($H57="A",$B$16,"")&amp;IF($H57="B",$B$22,"")</f>
        <v/>
      </c>
      <c r="C58" s="231" t="str">
        <f>IF($H57="A",$C$16,"")&amp;IF($H57="B",$C$22,"")</f>
        <v/>
      </c>
      <c r="D58" s="231" t="str">
        <f>IF($H57="A",$D$16,"")&amp;IF($H57="B",$D$22,"")</f>
        <v/>
      </c>
      <c r="E58" s="231" t="str">
        <f>IF($H57="A",$E$16,"")&amp;IF($H57="B",$E$22,"")</f>
        <v/>
      </c>
      <c r="F58" s="231" t="str">
        <f>IF($H57="A",$F$16,"")&amp;IF($H57="B",$F$22,"")</f>
        <v/>
      </c>
      <c r="G58" s="231" t="str">
        <f>IF($H57="A",$G$16,"")&amp;IF($H57="B",$G$22,"")</f>
        <v/>
      </c>
      <c r="H58" s="231">
        <f>Year!N33</f>
        <v>0</v>
      </c>
      <c r="L58" s="2">
        <v>45</v>
      </c>
      <c r="M58" s="230" t="str">
        <f t="shared" si="4"/>
        <v/>
      </c>
      <c r="P58">
        <v>33</v>
      </c>
      <c r="Q58" s="105"/>
    </row>
    <row r="59" spans="1:17" ht="15" hidden="1" customHeight="1" x14ac:dyDescent="0.2">
      <c r="A59" s="80" t="s">
        <v>34</v>
      </c>
      <c r="B59" s="231" t="str">
        <f>IF($H57="A",$B$17,"")&amp;IF($H57="B",$B$23,"")</f>
        <v/>
      </c>
      <c r="C59" s="231" t="str">
        <f>IF($H57="A",$C$17,"")&amp;IF($H57="B",$C$23,"")</f>
        <v/>
      </c>
      <c r="D59" s="231" t="str">
        <f>IF($H57="A",$D$17,"")&amp;IF($H57="B",$D$23,"")</f>
        <v/>
      </c>
      <c r="E59" s="231" t="str">
        <f>IF($H57="A",$E$17,"")&amp;IF($H57="B",$E$23,"")</f>
        <v/>
      </c>
      <c r="F59" s="231" t="str">
        <f>IF($H57="A",$F$17,"")&amp;IF($H57="B",$F$23,"")</f>
        <v/>
      </c>
      <c r="G59" s="231" t="str">
        <f>IF($H57="A",$G$17,"")&amp;IF($H57="B",$G$23,"")</f>
        <v/>
      </c>
      <c r="H59" s="231">
        <f>Year!N34</f>
        <v>0</v>
      </c>
      <c r="L59" s="2">
        <v>46</v>
      </c>
      <c r="M59" s="230" t="str">
        <f t="shared" si="4"/>
        <v/>
      </c>
      <c r="P59">
        <v>34</v>
      </c>
      <c r="Q59" s="105"/>
    </row>
    <row r="60" spans="1:17" ht="15" hidden="1" customHeight="1" x14ac:dyDescent="0.2">
      <c r="A60" s="80" t="s">
        <v>35</v>
      </c>
      <c r="B60" s="231" t="str">
        <f>IF($H57="A",$B$18,"")&amp;IF($H57="B",$B$24,"")</f>
        <v/>
      </c>
      <c r="C60" s="231" t="str">
        <f>IF($H57="A",$C$18,"")&amp;IF($H57="B",$C$24,"")</f>
        <v/>
      </c>
      <c r="D60" s="231" t="str">
        <f>IF($H57="A",$D$18,"")&amp;IF($H57="B",$D$24,"")</f>
        <v/>
      </c>
      <c r="E60" s="231" t="str">
        <f>IF($H57="A",$E$18,"")&amp;IF($H57="B",$E$24,"")</f>
        <v/>
      </c>
      <c r="F60" s="231" t="str">
        <f>IF($H57="A",$F$18,"")&amp;IF($H57="B",$F$24,"")</f>
        <v/>
      </c>
      <c r="G60" s="231" t="str">
        <f>IF($H57="A",$G$18,"")&amp;IF($H57="B",$G$24,"")</f>
        <v/>
      </c>
      <c r="H60" s="231">
        <f>Year!N35</f>
        <v>0</v>
      </c>
      <c r="L60" s="2">
        <v>47</v>
      </c>
      <c r="M60" s="230" t="str">
        <f t="shared" si="4"/>
        <v/>
      </c>
      <c r="P60">
        <v>35</v>
      </c>
      <c r="Q60" s="105"/>
    </row>
    <row r="61" spans="1:17" ht="15" hidden="1" customHeight="1" x14ac:dyDescent="0.2">
      <c r="A61" s="80" t="s">
        <v>36</v>
      </c>
      <c r="B61" s="231" t="str">
        <f>IF($H57="A",$B$19,"")&amp;IF($H57="B",$B$25,"")</f>
        <v/>
      </c>
      <c r="C61" s="231" t="str">
        <f>IF($H57="A",$C$19,"")&amp;IF($H57="B",$C$25,"")</f>
        <v/>
      </c>
      <c r="D61" s="231" t="str">
        <f>IF($H57="A",$D$19,"")&amp;IF($H57="B",$D$25,"")</f>
        <v/>
      </c>
      <c r="E61" s="231" t="str">
        <f>IF($H57="A",$E$19,"")&amp;IF($H57="B",$E$25,"")</f>
        <v/>
      </c>
      <c r="F61" s="231" t="str">
        <f>IF($H57="A",$F$19,"")&amp;IF($H57="B",$F$25,"")</f>
        <v/>
      </c>
      <c r="G61" s="231" t="str">
        <f>IF($H57="A",$G$19,"")&amp;IF($H57="B",$G$25,"")</f>
        <v/>
      </c>
      <c r="H61" s="231">
        <f>Year!N36</f>
        <v>0</v>
      </c>
      <c r="L61" s="2">
        <v>48</v>
      </c>
      <c r="P61">
        <v>36</v>
      </c>
    </row>
    <row r="62" spans="1:17" ht="15" hidden="1" customHeight="1" x14ac:dyDescent="0.2">
      <c r="A62" s="151"/>
      <c r="L62" s="2">
        <v>49</v>
      </c>
      <c r="M62" s="230" t="str">
        <f>IF(F15="Free","",F15)</f>
        <v/>
      </c>
      <c r="P62">
        <v>37</v>
      </c>
      <c r="Q62" s="105"/>
    </row>
    <row r="63" spans="1:17" hidden="1" x14ac:dyDescent="0.2">
      <c r="A63" s="80" t="s">
        <v>37</v>
      </c>
      <c r="B63" s="231" t="str">
        <f>IF($H63="A",$B$15,"")&amp;IF($H63="B",$B$21,"")</f>
        <v/>
      </c>
      <c r="C63" s="231" t="str">
        <f>IF($H63="A",$C$15,"")&amp;IF($H63="B",$C$21,"")</f>
        <v/>
      </c>
      <c r="D63" s="231" t="str">
        <f>IF($H63="A",$D$15,"")&amp;IF($H63="B",$D$21,"")</f>
        <v/>
      </c>
      <c r="E63" s="231" t="str">
        <f>IF($H63="A",$E$15,"")&amp;IF($H63="B",$E$21,"")</f>
        <v/>
      </c>
      <c r="F63" s="231" t="str">
        <f>IF($H63="A",$F$15,"")&amp;IF($H63="B",$F$21,"")</f>
        <v/>
      </c>
      <c r="G63" s="231" t="str">
        <f>IF($H63="A",$G$15,"")&amp;IF($H63="B",$G$21,"")</f>
        <v/>
      </c>
      <c r="H63" s="231" t="s">
        <v>67</v>
      </c>
    </row>
    <row r="64" spans="1:17" hidden="1" x14ac:dyDescent="0.2">
      <c r="A64" s="80" t="s">
        <v>38</v>
      </c>
      <c r="B64" s="231" t="str">
        <f>IF($H63="A",$B$16,"")&amp;IF($H63="B",$B$22,"")</f>
        <v/>
      </c>
      <c r="C64" s="231" t="str">
        <f>IF($H63="A",$C$16,"")&amp;IF($H63="B",$C$22,"")</f>
        <v/>
      </c>
      <c r="D64" s="231" t="str">
        <f>IF($H63="A",$D$16,"")&amp;IF($H63="B",$D$22,"")</f>
        <v/>
      </c>
      <c r="E64" s="231" t="str">
        <f>IF($H63="A",$E$16,"")&amp;IF($H63="B",$E$22,"")</f>
        <v/>
      </c>
      <c r="F64" s="231" t="str">
        <f>IF($H63="A",$F$16,"")&amp;IF($H63="B",$F$22,"")</f>
        <v/>
      </c>
      <c r="G64" s="231" t="str">
        <f>IF($H63="A",$G$16,"")&amp;IF($H63="B",$G$22,"")</f>
        <v/>
      </c>
      <c r="H64" s="231">
        <f>Year!N39</f>
        <v>0</v>
      </c>
    </row>
    <row r="65" spans="1:17" hidden="1" x14ac:dyDescent="0.2">
      <c r="A65" s="80" t="s">
        <v>39</v>
      </c>
      <c r="B65" s="231" t="str">
        <f>IF($H63="A",$B$17,"")&amp;IF($H63="B",$B$23,"")</f>
        <v/>
      </c>
      <c r="C65" s="231" t="str">
        <f>IF($H63="A",$C$17,"")&amp;IF($H63="B",$C$23,"")</f>
        <v/>
      </c>
      <c r="D65" s="231" t="str">
        <f>IF($H63="A",$D$17,"")&amp;IF($H63="B",$D$23,"")</f>
        <v/>
      </c>
      <c r="E65" s="231" t="str">
        <f>IF($H63="A",$E$17,"")&amp;IF($H63="B",$E$23,"")</f>
        <v/>
      </c>
      <c r="F65" s="231" t="str">
        <f>IF($H63="A",$F$17,"")&amp;IF($H63="B",$F$23,"")</f>
        <v/>
      </c>
      <c r="G65" s="231" t="str">
        <f>IF($H63="A",$G$17,"")&amp;IF($H63="B",$G$23,"")</f>
        <v/>
      </c>
      <c r="H65" s="231">
        <f>Year!N40</f>
        <v>0</v>
      </c>
    </row>
    <row r="66" spans="1:17" hidden="1" x14ac:dyDescent="0.2">
      <c r="A66" s="80" t="s">
        <v>40</v>
      </c>
      <c r="B66" s="231" t="str">
        <f>IF($H63="A",$B$18,"")&amp;IF($H63="B",$B$24,"")</f>
        <v/>
      </c>
      <c r="C66" s="231" t="str">
        <f>IF($H63="A",$C$18,"")&amp;IF($H63="B",$C$24,"")</f>
        <v/>
      </c>
      <c r="D66" s="231" t="str">
        <f>IF($H63="A",$D$18,"")&amp;IF($H63="B",$D$24,"")</f>
        <v/>
      </c>
      <c r="E66" s="231" t="str">
        <f>IF($H63="A",$E$18,"")&amp;IF($H63="B",$E$24,"")</f>
        <v/>
      </c>
      <c r="F66" s="231" t="str">
        <f>IF($H63="A",$F$18,"")&amp;IF($H63="B",$F$24,"")</f>
        <v/>
      </c>
      <c r="G66" s="231" t="str">
        <f>IF($H63="A",$G$18,"")&amp;IF($H63="B",$G$24,"")</f>
        <v/>
      </c>
      <c r="H66" s="231">
        <f>Year!N41</f>
        <v>0</v>
      </c>
    </row>
    <row r="67" spans="1:17" hidden="1" x14ac:dyDescent="0.2">
      <c r="A67" s="80" t="s">
        <v>41</v>
      </c>
      <c r="B67" s="231" t="str">
        <f>IF($H63="A",$B$19,"")&amp;IF($H63="B",$B$25,"")</f>
        <v/>
      </c>
      <c r="C67" s="231" t="str">
        <f>IF($H63="A",$C$19,"")&amp;IF($H63="B",$C$25,"")</f>
        <v/>
      </c>
      <c r="D67" s="231" t="str">
        <f>IF($H63="A",$D$19,"")&amp;IF($H63="B",$D$25,"")</f>
        <v/>
      </c>
      <c r="E67" s="231" t="str">
        <f>IF($H63="A",$E$19,"")&amp;IF($H63="B",$E$25,"")</f>
        <v/>
      </c>
      <c r="F67" s="231" t="str">
        <f>IF($H63="A",$F$19,"")&amp;IF($H63="B",$F$25,"")</f>
        <v/>
      </c>
      <c r="G67" s="231" t="str">
        <f>IF($H63="A",$G$19,"")&amp;IF($H63="B",$G$25,"")</f>
        <v/>
      </c>
      <c r="H67" s="231">
        <f>Year!N42</f>
        <v>0</v>
      </c>
    </row>
    <row r="68" spans="1:17" hidden="1" x14ac:dyDescent="0.2"/>
    <row r="69" spans="1:17" s="110" customFormat="1" hidden="1" x14ac:dyDescent="0.2">
      <c r="A69" s="109" t="str">
        <f>CONCATENATE(A33," ","(2)")</f>
        <v>Monday 8th Nov (2)</v>
      </c>
      <c r="B69" s="233" t="str">
        <f t="shared" ref="B69:G73" si="5">B33</f>
        <v/>
      </c>
      <c r="C69" s="233" t="str">
        <f t="shared" si="5"/>
        <v/>
      </c>
      <c r="D69" s="233" t="str">
        <f t="shared" si="5"/>
        <v/>
      </c>
      <c r="E69" s="233" t="str">
        <f t="shared" si="5"/>
        <v/>
      </c>
      <c r="F69" s="233" t="str">
        <f t="shared" si="5"/>
        <v/>
      </c>
      <c r="G69" s="233" t="str">
        <f t="shared" si="5"/>
        <v/>
      </c>
      <c r="H69" s="112"/>
      <c r="J69" s="22"/>
      <c r="K69"/>
      <c r="L69" s="2"/>
      <c r="M69" s="2"/>
      <c r="N69"/>
      <c r="O69"/>
      <c r="P69"/>
      <c r="Q69" s="15"/>
    </row>
    <row r="70" spans="1:17" s="110" customFormat="1" hidden="1" x14ac:dyDescent="0.2">
      <c r="A70" s="109" t="str">
        <f>CONCATENATE(A34," ","(2)")</f>
        <v>Tuesday 9th Nov (2)</v>
      </c>
      <c r="B70" s="233" t="str">
        <f t="shared" si="5"/>
        <v/>
      </c>
      <c r="C70" s="233" t="str">
        <f t="shared" si="5"/>
        <v/>
      </c>
      <c r="D70" s="233" t="str">
        <f t="shared" si="5"/>
        <v/>
      </c>
      <c r="E70" s="233" t="str">
        <f t="shared" si="5"/>
        <v/>
      </c>
      <c r="F70" s="233" t="str">
        <f t="shared" si="5"/>
        <v/>
      </c>
      <c r="G70" s="233" t="str">
        <f t="shared" si="5"/>
        <v/>
      </c>
      <c r="H70" s="112"/>
      <c r="J70" s="22"/>
      <c r="K70"/>
      <c r="L70" s="2"/>
      <c r="M70" s="2"/>
      <c r="N70"/>
      <c r="O70"/>
      <c r="P70"/>
      <c r="Q70" s="15"/>
    </row>
    <row r="71" spans="1:17" s="110" customFormat="1" hidden="1" x14ac:dyDescent="0.2">
      <c r="A71" s="109" t="str">
        <f>CONCATENATE(A35," ","(2)")</f>
        <v>Wednesday 10th Nov (2)</v>
      </c>
      <c r="B71" s="233" t="str">
        <f t="shared" si="5"/>
        <v/>
      </c>
      <c r="C71" s="233" t="str">
        <f t="shared" si="5"/>
        <v/>
      </c>
      <c r="D71" s="233" t="str">
        <f t="shared" si="5"/>
        <v/>
      </c>
      <c r="E71" s="233" t="str">
        <f t="shared" si="5"/>
        <v/>
      </c>
      <c r="F71" s="233" t="str">
        <f t="shared" si="5"/>
        <v/>
      </c>
      <c r="G71" s="233" t="str">
        <f t="shared" si="5"/>
        <v/>
      </c>
      <c r="H71" s="112"/>
      <c r="J71" s="22"/>
      <c r="K71"/>
      <c r="L71" s="2"/>
      <c r="M71" s="2"/>
      <c r="N71"/>
      <c r="O71"/>
      <c r="P71"/>
      <c r="Q71" s="15"/>
    </row>
    <row r="72" spans="1:17" s="110" customFormat="1" hidden="1" x14ac:dyDescent="0.2">
      <c r="A72" s="109" t="str">
        <f>CONCATENATE(A36," ","(2)")</f>
        <v>Thursday 11th Nov  (2)</v>
      </c>
      <c r="B72" s="233" t="str">
        <f t="shared" si="5"/>
        <v/>
      </c>
      <c r="C72" s="233" t="str">
        <f t="shared" si="5"/>
        <v/>
      </c>
      <c r="D72" s="233" t="str">
        <f t="shared" si="5"/>
        <v/>
      </c>
      <c r="E72" s="233" t="str">
        <f t="shared" si="5"/>
        <v/>
      </c>
      <c r="F72" s="233" t="str">
        <f t="shared" si="5"/>
        <v/>
      </c>
      <c r="G72" s="233" t="str">
        <f t="shared" si="5"/>
        <v/>
      </c>
      <c r="H72" s="112"/>
      <c r="J72" s="22"/>
      <c r="K72"/>
      <c r="L72" s="2"/>
      <c r="M72" s="2"/>
      <c r="N72"/>
      <c r="O72"/>
      <c r="P72"/>
      <c r="Q72" s="15"/>
    </row>
    <row r="73" spans="1:17" s="110" customFormat="1" hidden="1" x14ac:dyDescent="0.2">
      <c r="A73" s="109" t="str">
        <f>CONCATENATE(A37," ","(2)")</f>
        <v>Friday 12th Nov (2)</v>
      </c>
      <c r="B73" s="233" t="str">
        <f t="shared" si="5"/>
        <v/>
      </c>
      <c r="C73" s="233" t="str">
        <f t="shared" si="5"/>
        <v/>
      </c>
      <c r="D73" s="233" t="str">
        <f t="shared" si="5"/>
        <v/>
      </c>
      <c r="E73" s="233" t="str">
        <f t="shared" si="5"/>
        <v/>
      </c>
      <c r="F73" s="233" t="str">
        <f t="shared" si="5"/>
        <v/>
      </c>
      <c r="G73" s="233" t="str">
        <f t="shared" si="5"/>
        <v/>
      </c>
      <c r="H73" s="112"/>
      <c r="J73" s="22"/>
      <c r="K73"/>
      <c r="L73" s="2"/>
      <c r="M73" s="2"/>
      <c r="N73"/>
      <c r="O73"/>
      <c r="P73"/>
      <c r="Q73" s="15"/>
    </row>
    <row r="74" spans="1:17" s="110" customFormat="1" hidden="1" x14ac:dyDescent="0.2">
      <c r="A74" s="109"/>
      <c r="B74" s="112"/>
      <c r="C74" s="112"/>
      <c r="D74" s="112"/>
      <c r="E74" s="112"/>
      <c r="F74" s="112"/>
      <c r="G74" s="112"/>
      <c r="H74" s="111"/>
      <c r="J74" s="22"/>
      <c r="K74"/>
      <c r="L74" s="2"/>
      <c r="M74" s="2"/>
      <c r="N74"/>
      <c r="O74"/>
      <c r="P74"/>
      <c r="Q74" s="15"/>
    </row>
    <row r="75" spans="1:17" s="110" customFormat="1" hidden="1" x14ac:dyDescent="0.2">
      <c r="A75" s="109" t="str">
        <f>CONCATENATE(A39," ","(2)")</f>
        <v>Monday 15th Nov (2)</v>
      </c>
      <c r="B75" s="233" t="str">
        <f t="shared" ref="B75:G79" si="6">B39</f>
        <v/>
      </c>
      <c r="C75" s="233" t="str">
        <f t="shared" si="6"/>
        <v/>
      </c>
      <c r="D75" s="233" t="str">
        <f t="shared" si="6"/>
        <v/>
      </c>
      <c r="E75" s="233" t="str">
        <f t="shared" si="6"/>
        <v/>
      </c>
      <c r="F75" s="233" t="str">
        <f t="shared" si="6"/>
        <v/>
      </c>
      <c r="G75" s="233" t="str">
        <f t="shared" si="6"/>
        <v/>
      </c>
      <c r="H75" s="112"/>
      <c r="J75" s="22"/>
      <c r="K75"/>
      <c r="L75" s="2"/>
      <c r="M75" s="2"/>
      <c r="N75"/>
      <c r="O75"/>
      <c r="P75"/>
      <c r="Q75" s="15"/>
    </row>
    <row r="76" spans="1:17" s="110" customFormat="1" hidden="1" x14ac:dyDescent="0.2">
      <c r="A76" s="109" t="str">
        <f>CONCATENATE(A40," ","(2)")</f>
        <v>Tuesday 16th Nov (2)</v>
      </c>
      <c r="B76" s="233" t="str">
        <f t="shared" si="6"/>
        <v/>
      </c>
      <c r="C76" s="233" t="str">
        <f t="shared" si="6"/>
        <v/>
      </c>
      <c r="D76" s="233" t="str">
        <f t="shared" si="6"/>
        <v/>
      </c>
      <c r="E76" s="233" t="str">
        <f t="shared" si="6"/>
        <v/>
      </c>
      <c r="F76" s="233" t="str">
        <f t="shared" si="6"/>
        <v/>
      </c>
      <c r="G76" s="233" t="str">
        <f t="shared" si="6"/>
        <v/>
      </c>
      <c r="H76" s="112"/>
      <c r="J76" s="22"/>
      <c r="K76"/>
      <c r="L76" s="2"/>
      <c r="M76" s="2"/>
      <c r="N76"/>
      <c r="O76"/>
      <c r="P76"/>
      <c r="Q76" s="15"/>
    </row>
    <row r="77" spans="1:17" s="110" customFormat="1" hidden="1" x14ac:dyDescent="0.2">
      <c r="A77" s="109" t="str">
        <f>CONCATENATE(A41," ","(2)")</f>
        <v>Wednesday 17th Nov (2)</v>
      </c>
      <c r="B77" s="233" t="str">
        <f t="shared" si="6"/>
        <v/>
      </c>
      <c r="C77" s="233" t="str">
        <f t="shared" si="6"/>
        <v/>
      </c>
      <c r="D77" s="233" t="str">
        <f t="shared" si="6"/>
        <v/>
      </c>
      <c r="E77" s="233" t="str">
        <f t="shared" si="6"/>
        <v/>
      </c>
      <c r="F77" s="233" t="str">
        <f t="shared" si="6"/>
        <v/>
      </c>
      <c r="G77" s="233" t="str">
        <f t="shared" si="6"/>
        <v/>
      </c>
      <c r="H77" s="112"/>
      <c r="J77" s="22"/>
      <c r="K77"/>
      <c r="L77" s="2"/>
      <c r="M77" s="2"/>
      <c r="N77"/>
      <c r="O77"/>
      <c r="P77"/>
      <c r="Q77" s="15"/>
    </row>
    <row r="78" spans="1:17" s="110" customFormat="1" hidden="1" x14ac:dyDescent="0.2">
      <c r="A78" s="109" t="str">
        <f>CONCATENATE(A42," ","(2)")</f>
        <v>Thursday 18th Nov  (2)</v>
      </c>
      <c r="B78" s="233" t="str">
        <f t="shared" si="6"/>
        <v/>
      </c>
      <c r="C78" s="233" t="str">
        <f t="shared" si="6"/>
        <v/>
      </c>
      <c r="D78" s="233" t="str">
        <f t="shared" si="6"/>
        <v/>
      </c>
      <c r="E78" s="233" t="str">
        <f t="shared" si="6"/>
        <v/>
      </c>
      <c r="F78" s="233" t="str">
        <f t="shared" si="6"/>
        <v/>
      </c>
      <c r="G78" s="233" t="str">
        <f t="shared" si="6"/>
        <v/>
      </c>
      <c r="H78" s="112"/>
      <c r="J78" s="22"/>
      <c r="K78"/>
      <c r="L78" s="2"/>
      <c r="M78" s="2"/>
      <c r="N78"/>
      <c r="O78"/>
      <c r="P78"/>
      <c r="Q78" s="15"/>
    </row>
    <row r="79" spans="1:17" s="110" customFormat="1" hidden="1" x14ac:dyDescent="0.2">
      <c r="A79" s="109" t="str">
        <f>CONCATENATE(A43," ","(2)")</f>
        <v>Friday 19th Nov (2)</v>
      </c>
      <c r="B79" s="233" t="str">
        <f t="shared" si="6"/>
        <v/>
      </c>
      <c r="C79" s="233" t="str">
        <f t="shared" si="6"/>
        <v/>
      </c>
      <c r="D79" s="233" t="str">
        <f t="shared" si="6"/>
        <v/>
      </c>
      <c r="E79" s="233" t="str">
        <f t="shared" si="6"/>
        <v/>
      </c>
      <c r="F79" s="233" t="str">
        <f t="shared" si="6"/>
        <v/>
      </c>
      <c r="G79" s="233" t="str">
        <f t="shared" si="6"/>
        <v/>
      </c>
      <c r="H79" s="112"/>
      <c r="J79" s="22"/>
      <c r="K79"/>
      <c r="L79" s="2"/>
      <c r="M79" s="2"/>
      <c r="N79"/>
      <c r="O79"/>
      <c r="P79"/>
      <c r="Q79" s="15"/>
    </row>
    <row r="80" spans="1:17" s="110" customFormat="1" hidden="1" x14ac:dyDescent="0.2">
      <c r="A80" s="109"/>
      <c r="B80" s="112"/>
      <c r="C80" s="112"/>
      <c r="D80" s="112"/>
      <c r="E80" s="112"/>
      <c r="F80" s="112"/>
      <c r="G80" s="112"/>
      <c r="H80" s="111"/>
      <c r="J80" s="22"/>
      <c r="K80"/>
      <c r="L80" s="2"/>
      <c r="M80" s="2"/>
      <c r="N80"/>
      <c r="O80"/>
      <c r="P80"/>
      <c r="Q80" s="15"/>
    </row>
    <row r="81" spans="1:17" s="110" customFormat="1" hidden="1" x14ac:dyDescent="0.2">
      <c r="A81" s="109" t="str">
        <f>CONCATENATE(A45," ","(2)")</f>
        <v>Monday 22nd Nov (2)</v>
      </c>
      <c r="B81" s="233" t="str">
        <f t="shared" ref="B81:G85" si="7">B45</f>
        <v/>
      </c>
      <c r="C81" s="233" t="str">
        <f t="shared" si="7"/>
        <v/>
      </c>
      <c r="D81" s="233" t="str">
        <f t="shared" si="7"/>
        <v/>
      </c>
      <c r="E81" s="233" t="str">
        <f t="shared" si="7"/>
        <v/>
      </c>
      <c r="F81" s="233" t="str">
        <f t="shared" si="7"/>
        <v/>
      </c>
      <c r="G81" s="233" t="str">
        <f t="shared" si="7"/>
        <v/>
      </c>
      <c r="H81" s="112"/>
      <c r="J81" s="22"/>
      <c r="K81"/>
      <c r="L81" s="2"/>
      <c r="M81" s="2"/>
      <c r="N81"/>
      <c r="O81"/>
      <c r="P81"/>
      <c r="Q81" s="15"/>
    </row>
    <row r="82" spans="1:17" s="110" customFormat="1" hidden="1" x14ac:dyDescent="0.2">
      <c r="A82" s="109" t="str">
        <f>CONCATENATE(A46," ","(2)")</f>
        <v>Tuesday 23rd Nov (2)</v>
      </c>
      <c r="B82" s="233" t="str">
        <f t="shared" si="7"/>
        <v/>
      </c>
      <c r="C82" s="233" t="str">
        <f t="shared" si="7"/>
        <v/>
      </c>
      <c r="D82" s="233" t="str">
        <f t="shared" si="7"/>
        <v/>
      </c>
      <c r="E82" s="233" t="str">
        <f t="shared" si="7"/>
        <v/>
      </c>
      <c r="F82" s="233" t="str">
        <f t="shared" si="7"/>
        <v/>
      </c>
      <c r="G82" s="233" t="str">
        <f t="shared" si="7"/>
        <v/>
      </c>
      <c r="H82" s="112"/>
      <c r="J82" s="22"/>
      <c r="K82"/>
      <c r="L82" s="2"/>
      <c r="M82" s="2"/>
      <c r="N82"/>
      <c r="O82"/>
      <c r="P82"/>
      <c r="Q82" s="15"/>
    </row>
    <row r="83" spans="1:17" s="110" customFormat="1" hidden="1" x14ac:dyDescent="0.2">
      <c r="A83" s="109" t="str">
        <f>CONCATENATE(A47," ","(2)")</f>
        <v>Wednesday 24th Nov (2)</v>
      </c>
      <c r="B83" s="233" t="str">
        <f t="shared" si="7"/>
        <v/>
      </c>
      <c r="C83" s="233" t="str">
        <f t="shared" si="7"/>
        <v/>
      </c>
      <c r="D83" s="233" t="str">
        <f t="shared" si="7"/>
        <v/>
      </c>
      <c r="E83" s="233" t="str">
        <f t="shared" si="7"/>
        <v/>
      </c>
      <c r="F83" s="233" t="str">
        <f t="shared" si="7"/>
        <v/>
      </c>
      <c r="G83" s="233" t="str">
        <f t="shared" si="7"/>
        <v/>
      </c>
      <c r="H83" s="112"/>
      <c r="J83" s="22"/>
      <c r="K83"/>
      <c r="L83" s="2"/>
      <c r="M83" s="2"/>
      <c r="N83"/>
      <c r="O83"/>
      <c r="P83"/>
      <c r="Q83" s="15"/>
    </row>
    <row r="84" spans="1:17" s="110" customFormat="1" hidden="1" x14ac:dyDescent="0.2">
      <c r="A84" s="109" t="str">
        <f>CONCATENATE(A48," ","(2)")</f>
        <v>Thursday 25th Nov  (2)</v>
      </c>
      <c r="B84" s="233" t="str">
        <f t="shared" si="7"/>
        <v/>
      </c>
      <c r="C84" s="233" t="str">
        <f t="shared" si="7"/>
        <v/>
      </c>
      <c r="D84" s="233" t="str">
        <f t="shared" si="7"/>
        <v/>
      </c>
      <c r="E84" s="233" t="str">
        <f t="shared" si="7"/>
        <v/>
      </c>
      <c r="F84" s="233" t="str">
        <f t="shared" si="7"/>
        <v/>
      </c>
      <c r="G84" s="233" t="str">
        <f t="shared" si="7"/>
        <v/>
      </c>
      <c r="H84" s="112"/>
      <c r="J84" s="22"/>
      <c r="K84"/>
      <c r="L84" s="2"/>
      <c r="M84" s="2"/>
      <c r="N84"/>
      <c r="O84"/>
      <c r="P84"/>
      <c r="Q84" s="15"/>
    </row>
    <row r="85" spans="1:17" s="110" customFormat="1" hidden="1" x14ac:dyDescent="0.2">
      <c r="A85" s="109" t="str">
        <f>CONCATENATE(A49," ","(2)")</f>
        <v>Friday 26th Nov (2)</v>
      </c>
      <c r="B85" s="233" t="str">
        <f t="shared" si="7"/>
        <v/>
      </c>
      <c r="C85" s="233" t="str">
        <f t="shared" si="7"/>
        <v/>
      </c>
      <c r="D85" s="233" t="str">
        <f t="shared" si="7"/>
        <v/>
      </c>
      <c r="E85" s="233" t="str">
        <f t="shared" si="7"/>
        <v/>
      </c>
      <c r="F85" s="233" t="str">
        <f t="shared" si="7"/>
        <v/>
      </c>
      <c r="G85" s="233" t="str">
        <f t="shared" si="7"/>
        <v/>
      </c>
      <c r="H85" s="112"/>
      <c r="J85" s="22"/>
      <c r="K85"/>
      <c r="L85" s="2"/>
      <c r="M85" s="2"/>
      <c r="N85"/>
      <c r="O85"/>
      <c r="P85"/>
      <c r="Q85" s="15"/>
    </row>
    <row r="86" spans="1:17" s="110" customFormat="1" hidden="1" x14ac:dyDescent="0.2">
      <c r="A86" s="109"/>
      <c r="B86" s="112"/>
      <c r="C86" s="112"/>
      <c r="D86" s="112"/>
      <c r="E86" s="112"/>
      <c r="F86" s="112"/>
      <c r="G86" s="112"/>
      <c r="H86" s="111"/>
      <c r="J86" s="22"/>
      <c r="K86"/>
      <c r="L86" s="2"/>
      <c r="M86" s="2"/>
      <c r="N86"/>
      <c r="O86"/>
      <c r="P86"/>
      <c r="Q86" s="15"/>
    </row>
    <row r="87" spans="1:17" s="110" customFormat="1" hidden="1" x14ac:dyDescent="0.2">
      <c r="A87" s="109" t="str">
        <f>CONCATENATE(A51," ","(2)")</f>
        <v>Monday 29th Nov (2)</v>
      </c>
      <c r="B87" s="233" t="str">
        <f t="shared" ref="B87:G91" si="8">B51</f>
        <v/>
      </c>
      <c r="C87" s="233" t="str">
        <f t="shared" si="8"/>
        <v/>
      </c>
      <c r="D87" s="233" t="str">
        <f t="shared" si="8"/>
        <v/>
      </c>
      <c r="E87" s="233" t="str">
        <f t="shared" si="8"/>
        <v/>
      </c>
      <c r="F87" s="233" t="str">
        <f t="shared" si="8"/>
        <v/>
      </c>
      <c r="G87" s="233" t="str">
        <f t="shared" si="8"/>
        <v/>
      </c>
      <c r="H87" s="112"/>
      <c r="J87" s="22"/>
      <c r="K87"/>
      <c r="L87" s="2"/>
      <c r="M87" s="2"/>
      <c r="N87"/>
      <c r="O87"/>
      <c r="P87"/>
      <c r="Q87" s="15"/>
    </row>
    <row r="88" spans="1:17" s="110" customFormat="1" hidden="1" x14ac:dyDescent="0.2">
      <c r="A88" s="109" t="str">
        <f>CONCATENATE(A52," ","(2)")</f>
        <v>Tuesday 30th Nov (2)</v>
      </c>
      <c r="B88" s="233" t="str">
        <f t="shared" si="8"/>
        <v/>
      </c>
      <c r="C88" s="233" t="str">
        <f t="shared" si="8"/>
        <v/>
      </c>
      <c r="D88" s="233" t="str">
        <f t="shared" si="8"/>
        <v/>
      </c>
      <c r="E88" s="233" t="str">
        <f t="shared" si="8"/>
        <v/>
      </c>
      <c r="F88" s="233" t="str">
        <f t="shared" si="8"/>
        <v/>
      </c>
      <c r="G88" s="233" t="str">
        <f t="shared" si="8"/>
        <v/>
      </c>
      <c r="H88" s="112"/>
      <c r="J88" s="22"/>
      <c r="K88"/>
      <c r="L88" s="2"/>
      <c r="M88" s="2"/>
      <c r="N88"/>
      <c r="O88"/>
      <c r="P88"/>
      <c r="Q88" s="15"/>
    </row>
    <row r="89" spans="1:17" s="110" customFormat="1" hidden="1" x14ac:dyDescent="0.2">
      <c r="A89" s="109" t="str">
        <f>CONCATENATE(A53," ","(2)")</f>
        <v>Wednesday 1st Dec (2)</v>
      </c>
      <c r="B89" s="233" t="str">
        <f t="shared" si="8"/>
        <v/>
      </c>
      <c r="C89" s="233" t="str">
        <f t="shared" si="8"/>
        <v/>
      </c>
      <c r="D89" s="233" t="str">
        <f t="shared" si="8"/>
        <v/>
      </c>
      <c r="E89" s="233" t="str">
        <f t="shared" si="8"/>
        <v/>
      </c>
      <c r="F89" s="233" t="str">
        <f t="shared" si="8"/>
        <v/>
      </c>
      <c r="G89" s="233" t="str">
        <f t="shared" si="8"/>
        <v/>
      </c>
      <c r="H89" s="112"/>
      <c r="J89" s="22"/>
      <c r="K89"/>
      <c r="L89" s="2"/>
      <c r="M89" s="2"/>
      <c r="N89"/>
      <c r="O89"/>
      <c r="P89"/>
      <c r="Q89" s="15"/>
    </row>
    <row r="90" spans="1:17" s="110" customFormat="1" hidden="1" x14ac:dyDescent="0.2">
      <c r="A90" s="109" t="str">
        <f>CONCATENATE(A54," ","(2)")</f>
        <v>Thursday 2nd Dec (2)</v>
      </c>
      <c r="B90" s="233" t="str">
        <f t="shared" si="8"/>
        <v/>
      </c>
      <c r="C90" s="233" t="str">
        <f t="shared" si="8"/>
        <v/>
      </c>
      <c r="D90" s="233" t="str">
        <f t="shared" si="8"/>
        <v/>
      </c>
      <c r="E90" s="233" t="str">
        <f t="shared" si="8"/>
        <v/>
      </c>
      <c r="F90" s="233" t="str">
        <f t="shared" si="8"/>
        <v/>
      </c>
      <c r="G90" s="233" t="str">
        <f t="shared" si="8"/>
        <v/>
      </c>
      <c r="H90" s="112"/>
      <c r="J90" s="22"/>
      <c r="K90"/>
      <c r="L90" s="2"/>
      <c r="M90" s="2"/>
      <c r="N90"/>
      <c r="O90"/>
      <c r="P90"/>
      <c r="Q90" s="15"/>
    </row>
    <row r="91" spans="1:17" s="110" customFormat="1" hidden="1" x14ac:dyDescent="0.2">
      <c r="A91" s="109" t="str">
        <f>CONCATENATE(A55," ","(2)")</f>
        <v>Friday 3rd Dec (2)</v>
      </c>
      <c r="B91" s="233" t="str">
        <f t="shared" si="8"/>
        <v/>
      </c>
      <c r="C91" s="233" t="str">
        <f t="shared" si="8"/>
        <v/>
      </c>
      <c r="D91" s="233" t="str">
        <f t="shared" si="8"/>
        <v/>
      </c>
      <c r="E91" s="233" t="str">
        <f t="shared" si="8"/>
        <v/>
      </c>
      <c r="F91" s="233" t="str">
        <f t="shared" si="8"/>
        <v/>
      </c>
      <c r="G91" s="233" t="str">
        <f t="shared" si="8"/>
        <v/>
      </c>
      <c r="H91" s="112"/>
      <c r="J91" s="22"/>
      <c r="K91"/>
      <c r="L91" s="2"/>
      <c r="M91" s="2"/>
      <c r="N91"/>
      <c r="O91"/>
      <c r="P91"/>
      <c r="Q91" s="15"/>
    </row>
    <row r="92" spans="1:17" s="110" customFormat="1" hidden="1" x14ac:dyDescent="0.2">
      <c r="A92" s="109"/>
      <c r="B92" s="112"/>
      <c r="C92" s="112"/>
      <c r="D92" s="112"/>
      <c r="E92" s="112"/>
      <c r="F92" s="112"/>
      <c r="G92" s="112"/>
      <c r="H92" s="111"/>
      <c r="J92" s="22"/>
      <c r="K92"/>
      <c r="L92" s="2"/>
      <c r="M92" s="2"/>
      <c r="N92"/>
      <c r="O92"/>
      <c r="P92"/>
      <c r="Q92" s="15"/>
    </row>
    <row r="93" spans="1:17" s="110" customFormat="1" hidden="1" x14ac:dyDescent="0.2">
      <c r="A93" s="109" t="str">
        <f>CONCATENATE(A57," ","(2)")</f>
        <v>Monday 6th Dec (2)</v>
      </c>
      <c r="B93" s="233" t="str">
        <f t="shared" ref="B93:G97" si="9">B57</f>
        <v/>
      </c>
      <c r="C93" s="233" t="str">
        <f t="shared" si="9"/>
        <v/>
      </c>
      <c r="D93" s="233" t="str">
        <f t="shared" si="9"/>
        <v/>
      </c>
      <c r="E93" s="233" t="str">
        <f t="shared" si="9"/>
        <v/>
      </c>
      <c r="F93" s="233" t="str">
        <f t="shared" si="9"/>
        <v/>
      </c>
      <c r="G93" s="233" t="str">
        <f t="shared" si="9"/>
        <v/>
      </c>
      <c r="H93" s="112"/>
      <c r="J93" s="22"/>
      <c r="K93"/>
      <c r="L93" s="2"/>
      <c r="M93" s="2"/>
      <c r="N93"/>
      <c r="O93"/>
      <c r="P93"/>
      <c r="Q93" s="15"/>
    </row>
    <row r="94" spans="1:17" s="110" customFormat="1" hidden="1" x14ac:dyDescent="0.2">
      <c r="A94" s="109" t="str">
        <f>CONCATENATE(A58," ","(2)")</f>
        <v>Tuesday 7th Dec (2)</v>
      </c>
      <c r="B94" s="233" t="str">
        <f t="shared" si="9"/>
        <v/>
      </c>
      <c r="C94" s="233" t="str">
        <f t="shared" si="9"/>
        <v/>
      </c>
      <c r="D94" s="233" t="str">
        <f t="shared" si="9"/>
        <v/>
      </c>
      <c r="E94" s="233" t="str">
        <f t="shared" si="9"/>
        <v/>
      </c>
      <c r="F94" s="233" t="str">
        <f t="shared" si="9"/>
        <v/>
      </c>
      <c r="G94" s="233" t="str">
        <f t="shared" si="9"/>
        <v/>
      </c>
      <c r="H94" s="112"/>
      <c r="J94" s="22"/>
      <c r="K94"/>
      <c r="L94" s="2"/>
      <c r="M94" s="2"/>
      <c r="N94"/>
      <c r="O94"/>
      <c r="P94"/>
      <c r="Q94" s="15"/>
    </row>
    <row r="95" spans="1:17" s="110" customFormat="1" hidden="1" x14ac:dyDescent="0.2">
      <c r="A95" s="109" t="str">
        <f>CONCATENATE(A59," ","(2)")</f>
        <v>Wednesday 8th Dec (2)</v>
      </c>
      <c r="B95" s="233" t="str">
        <f t="shared" si="9"/>
        <v/>
      </c>
      <c r="C95" s="233" t="str">
        <f t="shared" si="9"/>
        <v/>
      </c>
      <c r="D95" s="233" t="str">
        <f t="shared" si="9"/>
        <v/>
      </c>
      <c r="E95" s="233" t="str">
        <f t="shared" si="9"/>
        <v/>
      </c>
      <c r="F95" s="233" t="str">
        <f t="shared" si="9"/>
        <v/>
      </c>
      <c r="G95" s="233" t="str">
        <f t="shared" si="9"/>
        <v/>
      </c>
      <c r="H95" s="112"/>
      <c r="J95" s="22"/>
      <c r="K95"/>
      <c r="L95" s="2"/>
      <c r="M95" s="2"/>
      <c r="N95"/>
      <c r="O95"/>
      <c r="P95"/>
      <c r="Q95" s="15"/>
    </row>
    <row r="96" spans="1:17" s="110" customFormat="1" hidden="1" x14ac:dyDescent="0.2">
      <c r="A96" s="109" t="str">
        <f>CONCATENATE(A60," ","(2)")</f>
        <v>Thursday 9th Dec (2)</v>
      </c>
      <c r="B96" s="233" t="str">
        <f t="shared" si="9"/>
        <v/>
      </c>
      <c r="C96" s="233" t="str">
        <f t="shared" si="9"/>
        <v/>
      </c>
      <c r="D96" s="233" t="str">
        <f t="shared" si="9"/>
        <v/>
      </c>
      <c r="E96" s="233" t="str">
        <f t="shared" si="9"/>
        <v/>
      </c>
      <c r="F96" s="233" t="str">
        <f t="shared" si="9"/>
        <v/>
      </c>
      <c r="G96" s="233" t="str">
        <f t="shared" si="9"/>
        <v/>
      </c>
      <c r="H96" s="112"/>
      <c r="J96" s="22"/>
      <c r="K96"/>
      <c r="L96" s="2"/>
      <c r="M96" s="2"/>
      <c r="N96"/>
      <c r="O96"/>
      <c r="P96"/>
      <c r="Q96" s="15"/>
    </row>
    <row r="97" spans="1:17" s="110" customFormat="1" hidden="1" x14ac:dyDescent="0.2">
      <c r="A97" s="109" t="str">
        <f>CONCATENATE(A61," ","(2)")</f>
        <v>Friday 10th Dec (2)</v>
      </c>
      <c r="B97" s="233" t="str">
        <f t="shared" si="9"/>
        <v/>
      </c>
      <c r="C97" s="233" t="str">
        <f t="shared" si="9"/>
        <v/>
      </c>
      <c r="D97" s="233" t="str">
        <f t="shared" si="9"/>
        <v/>
      </c>
      <c r="E97" s="233" t="str">
        <f t="shared" si="9"/>
        <v/>
      </c>
      <c r="F97" s="233" t="str">
        <f t="shared" si="9"/>
        <v/>
      </c>
      <c r="G97" s="233" t="str">
        <f t="shared" si="9"/>
        <v/>
      </c>
      <c r="H97" s="112"/>
      <c r="J97" s="22"/>
      <c r="K97"/>
      <c r="L97" s="2"/>
      <c r="M97" s="2"/>
      <c r="N97"/>
      <c r="O97"/>
      <c r="P97"/>
      <c r="Q97" s="15"/>
    </row>
    <row r="98" spans="1:17" s="110" customFormat="1" hidden="1" x14ac:dyDescent="0.2">
      <c r="A98" s="109"/>
      <c r="B98" s="112"/>
      <c r="C98" s="112"/>
      <c r="D98" s="112"/>
      <c r="E98" s="112"/>
      <c r="F98" s="112"/>
      <c r="G98" s="112"/>
      <c r="H98" s="111"/>
      <c r="J98" s="22"/>
      <c r="K98"/>
      <c r="L98" s="2"/>
      <c r="M98" s="2"/>
      <c r="N98"/>
      <c r="O98"/>
      <c r="P98"/>
      <c r="Q98" s="15"/>
    </row>
    <row r="99" spans="1:17" s="110" customFormat="1" hidden="1" x14ac:dyDescent="0.2">
      <c r="A99" s="109" t="str">
        <f>CONCATENATE(A63," ","(2)")</f>
        <v>Monday 13th Dec (2)</v>
      </c>
      <c r="B99" s="233" t="str">
        <f t="shared" ref="B99:G103" si="10">B63</f>
        <v/>
      </c>
      <c r="C99" s="233" t="str">
        <f t="shared" si="10"/>
        <v/>
      </c>
      <c r="D99" s="233" t="str">
        <f t="shared" si="10"/>
        <v/>
      </c>
      <c r="E99" s="233" t="str">
        <f t="shared" si="10"/>
        <v/>
      </c>
      <c r="F99" s="233" t="str">
        <f t="shared" si="10"/>
        <v/>
      </c>
      <c r="G99" s="233" t="str">
        <f t="shared" si="10"/>
        <v/>
      </c>
      <c r="H99" s="112"/>
      <c r="J99" s="22"/>
      <c r="K99"/>
      <c r="L99" s="2"/>
      <c r="M99" s="2"/>
      <c r="N99"/>
      <c r="O99"/>
      <c r="P99"/>
      <c r="Q99" s="15"/>
    </row>
    <row r="100" spans="1:17" s="110" customFormat="1" hidden="1" x14ac:dyDescent="0.2">
      <c r="A100" s="109" t="str">
        <f>CONCATENATE(A64," ","(2)")</f>
        <v>Tuesday 14th Dec (2)</v>
      </c>
      <c r="B100" s="233" t="str">
        <f t="shared" si="10"/>
        <v/>
      </c>
      <c r="C100" s="233" t="str">
        <f t="shared" si="10"/>
        <v/>
      </c>
      <c r="D100" s="233" t="str">
        <f t="shared" si="10"/>
        <v/>
      </c>
      <c r="E100" s="233" t="str">
        <f t="shared" si="10"/>
        <v/>
      </c>
      <c r="F100" s="233" t="str">
        <f t="shared" si="10"/>
        <v/>
      </c>
      <c r="G100" s="233" t="str">
        <f t="shared" si="10"/>
        <v/>
      </c>
      <c r="H100" s="112"/>
      <c r="J100" s="22"/>
      <c r="K100"/>
      <c r="L100" s="2"/>
      <c r="M100" s="2"/>
      <c r="N100"/>
      <c r="O100"/>
      <c r="P100"/>
      <c r="Q100" s="15"/>
    </row>
    <row r="101" spans="1:17" s="110" customFormat="1" hidden="1" x14ac:dyDescent="0.2">
      <c r="A101" s="109" t="str">
        <f>CONCATENATE(A65," ","(2)")</f>
        <v>Wednesday 15th Dec (2)</v>
      </c>
      <c r="B101" s="233" t="str">
        <f t="shared" si="10"/>
        <v/>
      </c>
      <c r="C101" s="233" t="str">
        <f t="shared" si="10"/>
        <v/>
      </c>
      <c r="D101" s="233" t="str">
        <f t="shared" si="10"/>
        <v/>
      </c>
      <c r="E101" s="233" t="str">
        <f t="shared" si="10"/>
        <v/>
      </c>
      <c r="F101" s="233" t="str">
        <f t="shared" si="10"/>
        <v/>
      </c>
      <c r="G101" s="233" t="str">
        <f t="shared" si="10"/>
        <v/>
      </c>
      <c r="H101" s="112"/>
      <c r="J101" s="22"/>
      <c r="K101"/>
      <c r="L101" s="2"/>
      <c r="M101" s="2"/>
      <c r="N101"/>
      <c r="O101"/>
      <c r="P101"/>
      <c r="Q101" s="15"/>
    </row>
    <row r="102" spans="1:17" s="110" customFormat="1" hidden="1" x14ac:dyDescent="0.2">
      <c r="A102" s="109" t="str">
        <f>CONCATENATE(A66," ","(2)")</f>
        <v>Thursday 16th Dec (2)</v>
      </c>
      <c r="B102" s="233" t="str">
        <f t="shared" si="10"/>
        <v/>
      </c>
      <c r="C102" s="233" t="str">
        <f t="shared" si="10"/>
        <v/>
      </c>
      <c r="D102" s="233" t="str">
        <f t="shared" si="10"/>
        <v/>
      </c>
      <c r="E102" s="233" t="str">
        <f t="shared" si="10"/>
        <v/>
      </c>
      <c r="F102" s="233" t="str">
        <f t="shared" si="10"/>
        <v/>
      </c>
      <c r="G102" s="233" t="str">
        <f t="shared" si="10"/>
        <v/>
      </c>
      <c r="H102" s="112"/>
      <c r="J102" s="22"/>
      <c r="K102"/>
      <c r="L102" s="2"/>
      <c r="M102" s="2"/>
      <c r="N102"/>
      <c r="O102"/>
      <c r="P102"/>
      <c r="Q102" s="15"/>
    </row>
    <row r="103" spans="1:17" s="110" customFormat="1" hidden="1" x14ac:dyDescent="0.2">
      <c r="A103" s="109" t="str">
        <f>CONCATENATE(A67," ","(2)")</f>
        <v>Friday 17th Dec (2)</v>
      </c>
      <c r="B103" s="233" t="str">
        <f t="shared" si="10"/>
        <v/>
      </c>
      <c r="C103" s="233" t="str">
        <f t="shared" si="10"/>
        <v/>
      </c>
      <c r="D103" s="233" t="str">
        <f t="shared" si="10"/>
        <v/>
      </c>
      <c r="E103" s="233" t="str">
        <f t="shared" si="10"/>
        <v/>
      </c>
      <c r="F103" s="233" t="str">
        <f t="shared" si="10"/>
        <v/>
      </c>
      <c r="G103" s="233" t="str">
        <f t="shared" si="10"/>
        <v/>
      </c>
      <c r="H103" s="112"/>
      <c r="J103" s="22"/>
      <c r="K103"/>
      <c r="L103" s="2"/>
      <c r="M103" s="2"/>
      <c r="N103"/>
      <c r="O103"/>
      <c r="P103"/>
      <c r="Q103" s="15"/>
    </row>
  </sheetData>
  <sheetProtection password="89C6" sheet="1" objects="1" scenarios="1"/>
  <mergeCells count="4">
    <mergeCell ref="H2:H6"/>
    <mergeCell ref="H8:H12"/>
    <mergeCell ref="H15:H19"/>
    <mergeCell ref="H21:H25"/>
  </mergeCell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C43"/>
  <sheetViews>
    <sheetView zoomScaleNormal="100" workbookViewId="0">
      <pane ySplit="1" topLeftCell="A2" activePane="bottomLeft" state="frozen"/>
      <selection activeCell="H1" sqref="A1:H65536"/>
      <selection pane="bottomLeft" activeCell="K13" sqref="K13"/>
    </sheetView>
  </sheetViews>
  <sheetFormatPr defaultRowHeight="12.75" x14ac:dyDescent="0.2"/>
  <cols>
    <col min="1" max="1" width="23.85546875" style="80" customWidth="1"/>
    <col min="2" max="2" width="10.5703125" style="81" customWidth="1"/>
    <col min="3" max="3" width="2" style="79" customWidth="1"/>
    <col min="4" max="4" width="9.140625" style="81"/>
    <col min="5" max="5" width="2" style="79" customWidth="1"/>
    <col min="6" max="6" width="9.140625" style="81"/>
    <col min="7" max="7" width="2" style="79" customWidth="1"/>
    <col min="8" max="8" width="9.140625" style="81"/>
    <col min="9" max="9" width="2" style="79" customWidth="1"/>
    <col min="10" max="10" width="9.140625" style="81"/>
    <col min="11" max="11" width="2" style="79" customWidth="1"/>
    <col min="12" max="12" width="9.140625" style="81"/>
    <col min="13" max="13" width="2" style="79" customWidth="1"/>
    <col min="14" max="14" width="9.140625" style="160"/>
    <col min="15" max="15" width="41.5703125" style="24" customWidth="1"/>
    <col min="18" max="18" width="10.5703125" style="81" hidden="1" customWidth="1"/>
    <col min="19" max="19" width="2" style="79" hidden="1" customWidth="1"/>
    <col min="20" max="20" width="0" style="81" hidden="1" customWidth="1"/>
    <col min="21" max="21" width="2" style="79" hidden="1" customWidth="1"/>
    <col min="22" max="22" width="0" style="81" hidden="1" customWidth="1"/>
    <col min="23" max="23" width="2" style="79" hidden="1" customWidth="1"/>
    <col min="24" max="24" width="0" style="81" hidden="1" customWidth="1"/>
    <col min="25" max="25" width="2" style="79" hidden="1" customWidth="1"/>
    <col min="26" max="26" width="0" style="81" hidden="1" customWidth="1"/>
    <col min="27" max="27" width="2" style="79" hidden="1" customWidth="1"/>
    <col min="28" max="28" width="0" style="81" hidden="1" customWidth="1"/>
    <col min="29" max="29" width="2" style="79" hidden="1" customWidth="1"/>
  </cols>
  <sheetData>
    <row r="1" spans="1:29" s="68" customFormat="1" x14ac:dyDescent="0.2">
      <c r="A1" s="106"/>
      <c r="B1" s="107">
        <v>1</v>
      </c>
      <c r="C1" s="107"/>
      <c r="D1" s="107">
        <v>2</v>
      </c>
      <c r="E1" s="107"/>
      <c r="F1" s="107">
        <v>3</v>
      </c>
      <c r="G1" s="107"/>
      <c r="H1" s="107">
        <v>4</v>
      </c>
      <c r="I1" s="107"/>
      <c r="J1" s="107">
        <v>5</v>
      </c>
      <c r="K1" s="107"/>
      <c r="L1" s="107">
        <v>6</v>
      </c>
      <c r="M1" s="108"/>
      <c r="N1" s="158" t="s">
        <v>80</v>
      </c>
      <c r="O1" s="108" t="s">
        <v>2</v>
      </c>
      <c r="R1" s="107">
        <v>1</v>
      </c>
      <c r="S1" s="107"/>
      <c r="T1" s="107">
        <v>2</v>
      </c>
      <c r="U1" s="107"/>
      <c r="V1" s="107">
        <v>3</v>
      </c>
      <c r="W1" s="107"/>
      <c r="X1" s="107">
        <v>4</v>
      </c>
      <c r="Y1" s="107"/>
      <c r="Z1" s="107">
        <v>5</v>
      </c>
      <c r="AA1" s="107"/>
      <c r="AB1" s="107">
        <v>6</v>
      </c>
      <c r="AC1" s="108"/>
    </row>
    <row r="2" spans="1:29" s="155" customFormat="1" x14ac:dyDescent="0.2">
      <c r="A2" s="80" t="s">
        <v>7</v>
      </c>
      <c r="B2" s="81" t="str">
        <f>IF(OR(R2="",C2="n"),"",R2)</f>
        <v>8a1</v>
      </c>
      <c r="C2" s="79"/>
      <c r="D2" s="81" t="str">
        <f>IF(OR(T2="",E2="n"),"",T2)</f>
        <v>10a2</v>
      </c>
      <c r="E2" s="79"/>
      <c r="F2" s="81">
        <f>IF(OR(V2="",G2="n"),"",V2)</f>
        <v>12</v>
      </c>
      <c r="G2" s="79"/>
      <c r="H2" s="81" t="str">
        <f>IF(OR(X2="",I2="n"),"",X2)</f>
        <v>9b4</v>
      </c>
      <c r="I2" s="79"/>
      <c r="J2" s="81" t="str">
        <f>IF(OR(Z2="",K2="n"),"",Z2)</f>
        <v>11b3</v>
      </c>
      <c r="K2" s="79"/>
      <c r="L2" s="81" t="str">
        <f>IF(OR(AB2="",M2="n"),"",AB2)</f>
        <v/>
      </c>
      <c r="M2" s="79"/>
      <c r="N2" s="360" t="s">
        <v>67</v>
      </c>
      <c r="O2" s="156" t="s">
        <v>248</v>
      </c>
      <c r="R2" s="81" t="s">
        <v>196</v>
      </c>
      <c r="S2" s="79"/>
      <c r="T2" s="81" t="s">
        <v>198</v>
      </c>
      <c r="U2" s="79"/>
      <c r="V2" s="81">
        <v>12</v>
      </c>
      <c r="W2" s="79"/>
      <c r="X2" s="81" t="s">
        <v>197</v>
      </c>
      <c r="Y2" s="79"/>
      <c r="Z2" s="81" t="s">
        <v>199</v>
      </c>
      <c r="AA2" s="79"/>
      <c r="AB2" s="81"/>
      <c r="AC2" s="79"/>
    </row>
    <row r="3" spans="1:29" s="155" customFormat="1" x14ac:dyDescent="0.2">
      <c r="A3" s="80" t="s">
        <v>8</v>
      </c>
      <c r="B3" s="81" t="str">
        <f t="shared" ref="B3:L6" si="0">IF(OR(R3="",C3="n"),"",R3)</f>
        <v/>
      </c>
      <c r="C3" s="79"/>
      <c r="D3" s="81">
        <f t="shared" si="0"/>
        <v>13</v>
      </c>
      <c r="E3" s="79"/>
      <c r="F3" s="81" t="str">
        <f t="shared" si="0"/>
        <v>7c2</v>
      </c>
      <c r="G3" s="79"/>
      <c r="H3" s="81" t="str">
        <f t="shared" si="0"/>
        <v>10a2</v>
      </c>
      <c r="I3" s="79"/>
      <c r="J3" s="81" t="str">
        <f t="shared" si="0"/>
        <v>8a1</v>
      </c>
      <c r="K3" s="79"/>
      <c r="L3" s="81" t="str">
        <f t="shared" si="0"/>
        <v/>
      </c>
      <c r="M3" s="79"/>
      <c r="N3" s="361"/>
      <c r="O3" s="156" t="s">
        <v>250</v>
      </c>
      <c r="R3" s="81"/>
      <c r="S3" s="79"/>
      <c r="T3" s="81">
        <v>13</v>
      </c>
      <c r="U3" s="79"/>
      <c r="V3" s="81" t="s">
        <v>200</v>
      </c>
      <c r="W3" s="79"/>
      <c r="X3" s="81" t="s">
        <v>198</v>
      </c>
      <c r="Y3" s="79"/>
      <c r="Z3" s="81" t="s">
        <v>196</v>
      </c>
      <c r="AA3" s="79"/>
      <c r="AB3" s="81"/>
      <c r="AC3" s="79"/>
    </row>
    <row r="4" spans="1:29" s="155" customFormat="1" x14ac:dyDescent="0.2">
      <c r="A4" s="80" t="s">
        <v>9</v>
      </c>
      <c r="B4" s="81" t="str">
        <f t="shared" si="0"/>
        <v>11b3</v>
      </c>
      <c r="C4" s="79"/>
      <c r="D4" s="81" t="str">
        <f t="shared" si="0"/>
        <v>9b4</v>
      </c>
      <c r="E4" s="79"/>
      <c r="F4" s="81" t="str">
        <f t="shared" si="0"/>
        <v/>
      </c>
      <c r="G4" s="79"/>
      <c r="H4" s="81">
        <f t="shared" si="0"/>
        <v>13</v>
      </c>
      <c r="I4" s="79"/>
      <c r="J4" s="81" t="str">
        <f t="shared" si="0"/>
        <v/>
      </c>
      <c r="K4" s="79"/>
      <c r="L4" s="81" t="str">
        <f t="shared" si="0"/>
        <v/>
      </c>
      <c r="M4" s="79"/>
      <c r="N4" s="361"/>
      <c r="O4" s="156" t="s">
        <v>249</v>
      </c>
      <c r="R4" s="81" t="s">
        <v>199</v>
      </c>
      <c r="S4" s="79"/>
      <c r="T4" s="81" t="s">
        <v>197</v>
      </c>
      <c r="U4" s="79"/>
      <c r="V4" s="81"/>
      <c r="W4" s="79"/>
      <c r="X4" s="81">
        <v>13</v>
      </c>
      <c r="Y4" s="79"/>
      <c r="Z4" s="81"/>
      <c r="AA4" s="79"/>
      <c r="AB4" s="81"/>
      <c r="AC4" s="79"/>
    </row>
    <row r="5" spans="1:29" s="155" customFormat="1" x14ac:dyDescent="0.2">
      <c r="A5" s="80" t="s">
        <v>10</v>
      </c>
      <c r="B5" s="81">
        <f t="shared" si="0"/>
        <v>12</v>
      </c>
      <c r="C5" s="79"/>
      <c r="D5" s="81" t="str">
        <f t="shared" si="0"/>
        <v>10a2</v>
      </c>
      <c r="E5" s="79"/>
      <c r="F5" s="81" t="str">
        <f t="shared" si="0"/>
        <v>7c2</v>
      </c>
      <c r="G5" s="79"/>
      <c r="H5" s="81" t="str">
        <f t="shared" si="0"/>
        <v>11b3</v>
      </c>
      <c r="I5" s="79"/>
      <c r="J5" s="81">
        <f t="shared" si="0"/>
        <v>13</v>
      </c>
      <c r="K5" s="79"/>
      <c r="L5" s="81" t="str">
        <f t="shared" si="0"/>
        <v/>
      </c>
      <c r="M5" s="79"/>
      <c r="N5" s="361"/>
      <c r="O5" s="156"/>
      <c r="R5" s="81">
        <v>12</v>
      </c>
      <c r="S5" s="79"/>
      <c r="T5" s="81" t="s">
        <v>198</v>
      </c>
      <c r="U5" s="79"/>
      <c r="V5" s="81" t="s">
        <v>200</v>
      </c>
      <c r="W5" s="79"/>
      <c r="X5" s="81" t="s">
        <v>199</v>
      </c>
      <c r="Y5" s="79"/>
      <c r="Z5" s="81">
        <v>13</v>
      </c>
      <c r="AA5" s="79"/>
      <c r="AB5" s="81"/>
      <c r="AC5" s="79"/>
    </row>
    <row r="6" spans="1:29" s="155" customFormat="1" x14ac:dyDescent="0.2">
      <c r="A6" s="80" t="s">
        <v>11</v>
      </c>
      <c r="B6" s="81" t="str">
        <f t="shared" si="0"/>
        <v>11b3</v>
      </c>
      <c r="C6" s="79"/>
      <c r="D6" s="81">
        <f t="shared" si="0"/>
        <v>12</v>
      </c>
      <c r="E6" s="79"/>
      <c r="F6" s="81" t="str">
        <f t="shared" si="0"/>
        <v>8a1</v>
      </c>
      <c r="G6" s="79"/>
      <c r="H6" s="81" t="str">
        <f t="shared" si="0"/>
        <v>9b4</v>
      </c>
      <c r="I6" s="79"/>
      <c r="J6" s="81" t="str">
        <f t="shared" si="0"/>
        <v/>
      </c>
      <c r="K6" s="79"/>
      <c r="L6" s="81" t="str">
        <f t="shared" si="0"/>
        <v/>
      </c>
      <c r="M6" s="79"/>
      <c r="N6" s="362"/>
      <c r="O6" s="156"/>
      <c r="R6" s="81" t="s">
        <v>199</v>
      </c>
      <c r="S6" s="79"/>
      <c r="T6" s="81">
        <v>12</v>
      </c>
      <c r="U6" s="79"/>
      <c r="V6" s="81" t="s">
        <v>196</v>
      </c>
      <c r="W6" s="79"/>
      <c r="X6" s="81" t="s">
        <v>197</v>
      </c>
      <c r="Y6" s="79"/>
      <c r="Z6" s="81"/>
      <c r="AA6" s="79"/>
      <c r="AB6" s="81"/>
      <c r="AC6" s="79"/>
    </row>
    <row r="7" spans="1:29" s="155" customFormat="1" ht="7.5" customHeight="1" x14ac:dyDescent="0.2">
      <c r="A7" s="151"/>
      <c r="B7" s="152"/>
      <c r="C7" s="152"/>
      <c r="D7" s="152"/>
      <c r="E7" s="152"/>
      <c r="F7" s="152"/>
      <c r="G7" s="152"/>
      <c r="H7" s="152"/>
      <c r="I7" s="152"/>
      <c r="J7" s="152"/>
      <c r="K7" s="152"/>
      <c r="L7" s="152"/>
      <c r="M7" s="152"/>
      <c r="N7" s="159"/>
      <c r="O7" s="157"/>
      <c r="R7" s="152"/>
      <c r="S7" s="152"/>
      <c r="T7" s="152"/>
      <c r="U7" s="152"/>
      <c r="V7" s="152"/>
      <c r="W7" s="152"/>
      <c r="X7" s="152"/>
      <c r="Y7" s="152"/>
      <c r="Z7" s="152"/>
      <c r="AA7" s="152"/>
      <c r="AB7" s="152"/>
      <c r="AC7" s="152"/>
    </row>
    <row r="8" spans="1:29" s="155" customFormat="1" x14ac:dyDescent="0.2">
      <c r="A8" s="80" t="s">
        <v>12</v>
      </c>
      <c r="B8" s="81">
        <f>IF(OR(R8="",C8="n"),"",R8)</f>
        <v>13</v>
      </c>
      <c r="C8" s="79"/>
      <c r="D8" s="81" t="str">
        <f>IF(OR(T8="",E8="n"),"",T8)</f>
        <v/>
      </c>
      <c r="E8" s="79"/>
      <c r="F8" s="81" t="str">
        <f>IF(OR(V8="",G8="n"),"",V8)</f>
        <v>9b4</v>
      </c>
      <c r="G8" s="79"/>
      <c r="H8" s="81" t="str">
        <f>IF(OR(X8="",I8="n"),"",X8)</f>
        <v>10a2</v>
      </c>
      <c r="I8" s="79"/>
      <c r="J8" s="81" t="str">
        <f>IF(OR(Z8="",K8="n"),"",Z8)</f>
        <v>8a1</v>
      </c>
      <c r="K8" s="79"/>
      <c r="L8" s="81" t="str">
        <f>IF(OR(AB8="",M8="n"),"",AB8)</f>
        <v/>
      </c>
      <c r="M8" s="79"/>
      <c r="N8" s="365" t="s">
        <v>81</v>
      </c>
      <c r="O8" s="156"/>
      <c r="R8" s="81">
        <v>13</v>
      </c>
      <c r="S8" s="79"/>
      <c r="T8" s="81"/>
      <c r="U8" s="79"/>
      <c r="V8" s="81" t="s">
        <v>197</v>
      </c>
      <c r="W8" s="79"/>
      <c r="X8" s="81" t="s">
        <v>198</v>
      </c>
      <c r="Y8" s="79"/>
      <c r="Z8" s="81" t="s">
        <v>196</v>
      </c>
      <c r="AA8" s="79"/>
      <c r="AB8" s="81"/>
      <c r="AC8" s="79"/>
    </row>
    <row r="9" spans="1:29" s="155" customFormat="1" x14ac:dyDescent="0.2">
      <c r="A9" s="80" t="s">
        <v>13</v>
      </c>
      <c r="B9" s="81" t="str">
        <f>IF(OR(R9="",C9="n"),"",R9)</f>
        <v>11b3</v>
      </c>
      <c r="C9" s="79"/>
      <c r="D9" s="81" t="str">
        <f>IF(OR(T9="",E9="n"),"",T9)</f>
        <v>8a1</v>
      </c>
      <c r="E9" s="79"/>
      <c r="F9" s="81" t="str">
        <f>IF(OR(V9="",G9="n"),"",V9)</f>
        <v/>
      </c>
      <c r="G9" s="79"/>
      <c r="H9" s="81" t="str">
        <f>IF(OR(X9="",I9="n"),"",X9)</f>
        <v/>
      </c>
      <c r="I9" s="79"/>
      <c r="J9" s="81">
        <f>IF(OR(Z9="",K9="n"),"",Z9)</f>
        <v>12</v>
      </c>
      <c r="K9" s="79"/>
      <c r="L9" s="81" t="str">
        <f>IF(OR(AB9="",M9="n"),"",AB9)</f>
        <v/>
      </c>
      <c r="M9" s="79"/>
      <c r="N9" s="363"/>
      <c r="O9" s="156"/>
      <c r="R9" s="81" t="s">
        <v>199</v>
      </c>
      <c r="S9" s="79"/>
      <c r="T9" s="81" t="s">
        <v>196</v>
      </c>
      <c r="U9" s="79"/>
      <c r="V9" s="81"/>
      <c r="W9" s="79"/>
      <c r="X9" s="81"/>
      <c r="Y9" s="79"/>
      <c r="Z9" s="81">
        <v>12</v>
      </c>
      <c r="AA9" s="79"/>
      <c r="AB9" s="81"/>
      <c r="AC9" s="79"/>
    </row>
    <row r="10" spans="1:29" s="155" customFormat="1" x14ac:dyDescent="0.2">
      <c r="A10" s="80" t="s">
        <v>14</v>
      </c>
      <c r="B10" s="81" t="str">
        <f>IF(OR(R10="",C10="n"),"",R10)</f>
        <v>9b4</v>
      </c>
      <c r="C10" s="79"/>
      <c r="D10" s="81" t="str">
        <f>IF(OR(T10="",E10="n"),"",T10)</f>
        <v/>
      </c>
      <c r="E10" s="79"/>
      <c r="F10" s="81">
        <f>IF(OR(V10="",G10="n"),"",V10)</f>
        <v>12</v>
      </c>
      <c r="G10" s="79"/>
      <c r="H10" s="81" t="str">
        <f>IF(OR(X10="",I10="n"),"",X10)</f>
        <v>10a2</v>
      </c>
      <c r="I10" s="79"/>
      <c r="J10" s="81" t="str">
        <f>IF(OR(Z10="",K10="n"),"",Z10)</f>
        <v>11b3</v>
      </c>
      <c r="K10" s="79"/>
      <c r="L10" s="81" t="str">
        <f>IF(OR(AB10="",M10="n"),"",AB10)</f>
        <v/>
      </c>
      <c r="M10" s="79"/>
      <c r="N10" s="363"/>
      <c r="O10" s="156"/>
      <c r="R10" s="81" t="s">
        <v>197</v>
      </c>
      <c r="S10" s="79"/>
      <c r="T10" s="81"/>
      <c r="U10" s="79"/>
      <c r="V10" s="81">
        <v>12</v>
      </c>
      <c r="W10" s="79"/>
      <c r="X10" s="81" t="s">
        <v>198</v>
      </c>
      <c r="Y10" s="79"/>
      <c r="Z10" s="81" t="s">
        <v>199</v>
      </c>
      <c r="AA10" s="79"/>
      <c r="AB10" s="81"/>
      <c r="AC10" s="79"/>
    </row>
    <row r="11" spans="1:29" s="155" customFormat="1" x14ac:dyDescent="0.2">
      <c r="A11" s="80" t="s">
        <v>15</v>
      </c>
      <c r="B11" s="81" t="str">
        <f>IF(OR(R11="",C11="n"),"",R11)</f>
        <v>11b3</v>
      </c>
      <c r="C11" s="79"/>
      <c r="D11" s="81" t="str">
        <f>IF(OR(T11="",E11="n"),"",T11)</f>
        <v>9b4</v>
      </c>
      <c r="E11" s="79"/>
      <c r="F11" s="81" t="str">
        <f>IF(OR(V11="",G11="n"),"",V11)</f>
        <v>10a2</v>
      </c>
      <c r="G11" s="79"/>
      <c r="H11" s="81" t="str">
        <f>IF(OR(X11="",I11="n"),"",X11)</f>
        <v/>
      </c>
      <c r="I11" s="79"/>
      <c r="J11" s="81" t="str">
        <f>IF(OR(Z11="",K11="n"),"",Z11)</f>
        <v>7c2</v>
      </c>
      <c r="K11" s="79"/>
      <c r="L11" s="81" t="str">
        <f>IF(OR(AB11="",M11="n"),"",AB11)</f>
        <v/>
      </c>
      <c r="M11" s="79"/>
      <c r="N11" s="363"/>
      <c r="O11" s="156"/>
      <c r="R11" s="81" t="s">
        <v>199</v>
      </c>
      <c r="S11" s="79"/>
      <c r="T11" s="81" t="s">
        <v>197</v>
      </c>
      <c r="U11" s="79"/>
      <c r="V11" s="81" t="s">
        <v>198</v>
      </c>
      <c r="W11" s="79"/>
      <c r="X11" s="81"/>
      <c r="Y11" s="79"/>
      <c r="Z11" s="81" t="s">
        <v>200</v>
      </c>
      <c r="AA11" s="79"/>
      <c r="AB11" s="81"/>
      <c r="AC11" s="79"/>
    </row>
    <row r="12" spans="1:29" s="155" customFormat="1" x14ac:dyDescent="0.2">
      <c r="A12" s="80" t="s">
        <v>16</v>
      </c>
      <c r="B12" s="81" t="str">
        <f>IF(OR(R12="",C12="n"),"",R12)</f>
        <v>10a2</v>
      </c>
      <c r="C12" s="79"/>
      <c r="D12" s="81" t="str">
        <f>IF(OR(T12="",E12="n"),"",T12)</f>
        <v>8a1</v>
      </c>
      <c r="E12" s="79"/>
      <c r="F12" s="81">
        <f>IF(OR(V12="",G12="n"),"",V12)</f>
        <v>13</v>
      </c>
      <c r="G12" s="79"/>
      <c r="H12" s="81" t="str">
        <f>IF(OR(X12="",I12="n"),"",X12)</f>
        <v/>
      </c>
      <c r="I12" s="79"/>
      <c r="J12" s="81" t="str">
        <f>IF(OR(Z12="",K12="n"),"",Z12)</f>
        <v>11b3</v>
      </c>
      <c r="K12" s="79"/>
      <c r="L12" s="81" t="str">
        <f>IF(OR(AB12="",M12="n"),"",AB12)</f>
        <v/>
      </c>
      <c r="M12" s="79"/>
      <c r="N12" s="364"/>
      <c r="O12" s="156"/>
      <c r="R12" s="81" t="s">
        <v>198</v>
      </c>
      <c r="S12" s="79"/>
      <c r="T12" s="81" t="s">
        <v>196</v>
      </c>
      <c r="U12" s="79"/>
      <c r="V12" s="81">
        <v>13</v>
      </c>
      <c r="W12" s="79"/>
      <c r="X12" s="81"/>
      <c r="Y12" s="79"/>
      <c r="Z12" s="81" t="s">
        <v>199</v>
      </c>
      <c r="AA12" s="79"/>
      <c r="AB12" s="81"/>
      <c r="AC12" s="79"/>
    </row>
    <row r="13" spans="1:29" s="155" customFormat="1" ht="7.5" customHeight="1" x14ac:dyDescent="0.2">
      <c r="A13" s="151"/>
      <c r="B13" s="152"/>
      <c r="C13" s="152"/>
      <c r="D13" s="152"/>
      <c r="E13" s="152"/>
      <c r="F13" s="152"/>
      <c r="G13" s="152"/>
      <c r="H13" s="152"/>
      <c r="I13" s="152"/>
      <c r="J13" s="152"/>
      <c r="K13" s="152"/>
      <c r="L13" s="152"/>
      <c r="M13" s="152"/>
      <c r="N13" s="159"/>
      <c r="O13" s="157"/>
      <c r="R13" s="152"/>
      <c r="S13" s="152"/>
      <c r="T13" s="152"/>
      <c r="U13" s="152"/>
      <c r="V13" s="152"/>
      <c r="W13" s="152"/>
      <c r="X13" s="152"/>
      <c r="Y13" s="152"/>
      <c r="Z13" s="152"/>
      <c r="AA13" s="152"/>
      <c r="AB13" s="152"/>
      <c r="AC13" s="152"/>
    </row>
    <row r="14" spans="1:29" s="155" customFormat="1" x14ac:dyDescent="0.2">
      <c r="A14" s="80" t="s">
        <v>17</v>
      </c>
      <c r="B14" s="81" t="str">
        <f>IF(OR(R14="",C14="n"),"",R14)</f>
        <v>8a1</v>
      </c>
      <c r="C14" s="79"/>
      <c r="D14" s="81" t="str">
        <f>IF(OR(T14="",E14="n"),"",T14)</f>
        <v>10a2</v>
      </c>
      <c r="E14" s="79"/>
      <c r="F14" s="81">
        <f>IF(OR(V14="",G14="n"),"",V14)</f>
        <v>12</v>
      </c>
      <c r="G14" s="79"/>
      <c r="H14" s="81" t="str">
        <f>IF(OR(X14="",I14="n"),"",X14)</f>
        <v>9b4</v>
      </c>
      <c r="I14" s="79"/>
      <c r="J14" s="81" t="str">
        <f>IF(OR(Z14="",K14="n"),"",Z14)</f>
        <v>11b3</v>
      </c>
      <c r="K14" s="79"/>
      <c r="L14" s="81" t="str">
        <f>IF(OR(AB14="",M14="n"),"",AB14)</f>
        <v/>
      </c>
      <c r="M14" s="79"/>
      <c r="N14" s="360" t="s">
        <v>67</v>
      </c>
      <c r="O14" s="156"/>
      <c r="R14" s="81" t="s">
        <v>196</v>
      </c>
      <c r="S14" s="79"/>
      <c r="T14" s="81" t="s">
        <v>198</v>
      </c>
      <c r="U14" s="79"/>
      <c r="V14" s="81">
        <v>12</v>
      </c>
      <c r="W14" s="79"/>
      <c r="X14" s="81" t="s">
        <v>197</v>
      </c>
      <c r="Y14" s="79"/>
      <c r="Z14" s="81" t="s">
        <v>199</v>
      </c>
      <c r="AA14" s="79"/>
      <c r="AB14" s="81"/>
      <c r="AC14" s="79"/>
    </row>
    <row r="15" spans="1:29" s="155" customFormat="1" x14ac:dyDescent="0.2">
      <c r="A15" s="80" t="s">
        <v>18</v>
      </c>
      <c r="B15" s="81" t="str">
        <f>IF(OR(R15="",C15="n"),"",R15)</f>
        <v/>
      </c>
      <c r="C15" s="79"/>
      <c r="D15" s="81">
        <f>IF(OR(T15="",E15="n"),"",T15)</f>
        <v>13</v>
      </c>
      <c r="E15" s="79"/>
      <c r="F15" s="81" t="str">
        <f>IF(OR(V15="",G15="n"),"",V15)</f>
        <v>7c2</v>
      </c>
      <c r="G15" s="79"/>
      <c r="H15" s="81" t="str">
        <f>IF(OR(X15="",I15="n"),"",X15)</f>
        <v>10a2</v>
      </c>
      <c r="I15" s="79"/>
      <c r="J15" s="81" t="str">
        <f>IF(OR(Z15="",K15="n"),"",Z15)</f>
        <v>8a1</v>
      </c>
      <c r="K15" s="79"/>
      <c r="L15" s="81" t="str">
        <f>IF(OR(AB15="",M15="n"),"",AB15)</f>
        <v/>
      </c>
      <c r="M15" s="79"/>
      <c r="N15" s="361"/>
      <c r="O15" s="156"/>
      <c r="R15" s="81"/>
      <c r="S15" s="79"/>
      <c r="T15" s="81">
        <v>13</v>
      </c>
      <c r="U15" s="79"/>
      <c r="V15" s="81" t="s">
        <v>200</v>
      </c>
      <c r="W15" s="79"/>
      <c r="X15" s="81" t="s">
        <v>198</v>
      </c>
      <c r="Y15" s="79"/>
      <c r="Z15" s="81" t="s">
        <v>196</v>
      </c>
      <c r="AA15" s="79"/>
      <c r="AB15" s="81"/>
      <c r="AC15" s="79"/>
    </row>
    <row r="16" spans="1:29" s="155" customFormat="1" x14ac:dyDescent="0.2">
      <c r="A16" s="80" t="s">
        <v>19</v>
      </c>
      <c r="B16" s="81" t="str">
        <f>IF(OR(R16="",C16="n"),"",R16)</f>
        <v>11b3</v>
      </c>
      <c r="C16" s="79"/>
      <c r="D16" s="81" t="str">
        <f>IF(OR(T16="",E16="n"),"",T16)</f>
        <v>9b4</v>
      </c>
      <c r="E16" s="79"/>
      <c r="F16" s="81" t="str">
        <f>IF(OR(V16="",G16="n"),"",V16)</f>
        <v/>
      </c>
      <c r="G16" s="79"/>
      <c r="H16" s="81">
        <f>IF(OR(X16="",I16="n"),"",X16)</f>
        <v>13</v>
      </c>
      <c r="I16" s="79"/>
      <c r="J16" s="81" t="str">
        <f>IF(OR(Z16="",K16="n"),"",Z16)</f>
        <v/>
      </c>
      <c r="K16" s="79"/>
      <c r="L16" s="81" t="str">
        <f>IF(OR(AB16="",M16="n"),"",AB16)</f>
        <v/>
      </c>
      <c r="M16" s="79"/>
      <c r="N16" s="361"/>
      <c r="O16" s="156"/>
      <c r="R16" s="81" t="s">
        <v>199</v>
      </c>
      <c r="S16" s="79"/>
      <c r="T16" s="81" t="s">
        <v>197</v>
      </c>
      <c r="U16" s="79"/>
      <c r="V16" s="81"/>
      <c r="W16" s="79"/>
      <c r="X16" s="81">
        <v>13</v>
      </c>
      <c r="Y16" s="79"/>
      <c r="Z16" s="81"/>
      <c r="AA16" s="79"/>
      <c r="AB16" s="81"/>
      <c r="AC16" s="79"/>
    </row>
    <row r="17" spans="1:29" s="155" customFormat="1" x14ac:dyDescent="0.2">
      <c r="A17" s="80" t="s">
        <v>20</v>
      </c>
      <c r="B17" s="81">
        <f>IF(OR(R17="",C17="n"),"",R17)</f>
        <v>12</v>
      </c>
      <c r="C17" s="79"/>
      <c r="D17" s="81" t="str">
        <f>IF(OR(T17="",E17="n"),"",T17)</f>
        <v>10a2</v>
      </c>
      <c r="E17" s="79"/>
      <c r="F17" s="81" t="str">
        <f>IF(OR(V17="",G17="n"),"",V17)</f>
        <v>7c2</v>
      </c>
      <c r="G17" s="79"/>
      <c r="H17" s="81" t="str">
        <f>IF(OR(X17="",I17="n"),"",X17)</f>
        <v>11b3</v>
      </c>
      <c r="I17" s="79"/>
      <c r="J17" s="81">
        <f>IF(OR(Z17="",K17="n"),"",Z17)</f>
        <v>13</v>
      </c>
      <c r="K17" s="79"/>
      <c r="L17" s="81" t="str">
        <f>IF(OR(AB17="",M17="n"),"",AB17)</f>
        <v/>
      </c>
      <c r="M17" s="79"/>
      <c r="N17" s="361"/>
      <c r="O17" s="156"/>
      <c r="R17" s="81">
        <v>12</v>
      </c>
      <c r="S17" s="79"/>
      <c r="T17" s="81" t="s">
        <v>198</v>
      </c>
      <c r="U17" s="79"/>
      <c r="V17" s="81" t="s">
        <v>200</v>
      </c>
      <c r="W17" s="79"/>
      <c r="X17" s="81" t="s">
        <v>199</v>
      </c>
      <c r="Y17" s="79"/>
      <c r="Z17" s="81">
        <v>13</v>
      </c>
      <c r="AA17" s="79"/>
      <c r="AB17" s="81"/>
      <c r="AC17" s="79"/>
    </row>
    <row r="18" spans="1:29" s="155" customFormat="1" x14ac:dyDescent="0.2">
      <c r="A18" s="80" t="s">
        <v>21</v>
      </c>
      <c r="B18" s="81" t="str">
        <f>IF(OR(R18="",C18="n"),"",R18)</f>
        <v>11b3</v>
      </c>
      <c r="C18" s="79"/>
      <c r="D18" s="81">
        <f>IF(OR(T18="",E18="n"),"",T18)</f>
        <v>12</v>
      </c>
      <c r="E18" s="79"/>
      <c r="F18" s="81" t="str">
        <f>IF(OR(V18="",G18="n"),"",V18)</f>
        <v>8a1</v>
      </c>
      <c r="G18" s="79"/>
      <c r="H18" s="81" t="str">
        <f>IF(OR(X18="",I18="n"),"",X18)</f>
        <v>9b4</v>
      </c>
      <c r="I18" s="79"/>
      <c r="J18" s="81" t="str">
        <f>IF(OR(Z18="",K18="n"),"",Z18)</f>
        <v/>
      </c>
      <c r="K18" s="79"/>
      <c r="L18" s="81" t="str">
        <f>IF(OR(AB18="",M18="n"),"",AB18)</f>
        <v/>
      </c>
      <c r="M18" s="79"/>
      <c r="N18" s="362"/>
      <c r="O18" s="156"/>
      <c r="R18" s="81" t="s">
        <v>199</v>
      </c>
      <c r="S18" s="79"/>
      <c r="T18" s="81">
        <v>12</v>
      </c>
      <c r="U18" s="79"/>
      <c r="V18" s="81" t="s">
        <v>196</v>
      </c>
      <c r="W18" s="79"/>
      <c r="X18" s="81" t="s">
        <v>197</v>
      </c>
      <c r="Y18" s="79"/>
      <c r="Z18" s="81"/>
      <c r="AA18" s="79"/>
      <c r="AB18" s="81"/>
      <c r="AC18" s="79"/>
    </row>
    <row r="19" spans="1:29" s="155" customFormat="1" ht="7.5" customHeight="1" x14ac:dyDescent="0.2">
      <c r="A19" s="151"/>
      <c r="B19" s="152"/>
      <c r="C19" s="152"/>
      <c r="D19" s="152"/>
      <c r="E19" s="152"/>
      <c r="F19" s="152"/>
      <c r="G19" s="152"/>
      <c r="H19" s="152"/>
      <c r="I19" s="152"/>
      <c r="J19" s="152"/>
      <c r="K19" s="152"/>
      <c r="L19" s="152"/>
      <c r="M19" s="152"/>
      <c r="N19" s="159"/>
      <c r="O19" s="157"/>
      <c r="R19" s="152"/>
      <c r="S19" s="152"/>
      <c r="T19" s="152"/>
      <c r="U19" s="152"/>
      <c r="V19" s="152"/>
      <c r="W19" s="152"/>
      <c r="X19" s="152"/>
      <c r="Y19" s="152"/>
      <c r="Z19" s="152"/>
      <c r="AA19" s="152"/>
      <c r="AB19" s="152"/>
      <c r="AC19" s="152"/>
    </row>
    <row r="20" spans="1:29" s="155" customFormat="1" x14ac:dyDescent="0.2">
      <c r="A20" s="80" t="s">
        <v>22</v>
      </c>
      <c r="B20" s="81">
        <f>IF(OR(R20="",C20="n"),"",R20)</f>
        <v>13</v>
      </c>
      <c r="C20" s="79"/>
      <c r="D20" s="81" t="str">
        <f>IF(OR(T20="",E20="n"),"",T20)</f>
        <v/>
      </c>
      <c r="E20" s="79"/>
      <c r="F20" s="81" t="str">
        <f>IF(OR(V20="",G20="n"),"",V20)</f>
        <v>9b4</v>
      </c>
      <c r="G20" s="79"/>
      <c r="H20" s="81" t="str">
        <f>IF(OR(X20="",I20="n"),"",X20)</f>
        <v>10a2</v>
      </c>
      <c r="I20" s="79"/>
      <c r="J20" s="81" t="str">
        <f>IF(OR(Z20="",K20="n"),"",Z20)</f>
        <v>8a1</v>
      </c>
      <c r="K20" s="79"/>
      <c r="L20" s="81" t="str">
        <f>IF(OR(AB20="",M20="n"),"",AB20)</f>
        <v/>
      </c>
      <c r="M20" s="79"/>
      <c r="N20" s="360" t="s">
        <v>81</v>
      </c>
      <c r="O20" s="156"/>
      <c r="R20" s="81">
        <v>13</v>
      </c>
      <c r="S20" s="79"/>
      <c r="T20" s="81"/>
      <c r="U20" s="79"/>
      <c r="V20" s="81" t="s">
        <v>197</v>
      </c>
      <c r="W20" s="79"/>
      <c r="X20" s="81" t="s">
        <v>198</v>
      </c>
      <c r="Y20" s="79"/>
      <c r="Z20" s="81" t="s">
        <v>196</v>
      </c>
      <c r="AA20" s="79"/>
      <c r="AB20" s="81"/>
      <c r="AC20" s="79"/>
    </row>
    <row r="21" spans="1:29" s="155" customFormat="1" x14ac:dyDescent="0.2">
      <c r="A21" s="80" t="s">
        <v>23</v>
      </c>
      <c r="B21" s="81" t="str">
        <f>IF(OR(R21="",C21="n"),"",R21)</f>
        <v>11b3</v>
      </c>
      <c r="C21" s="79"/>
      <c r="D21" s="81" t="str">
        <f>IF(OR(T21="",E21="n"),"",T21)</f>
        <v>8a1</v>
      </c>
      <c r="E21" s="79"/>
      <c r="F21" s="81" t="str">
        <f>IF(OR(V21="",G21="n"),"",V21)</f>
        <v/>
      </c>
      <c r="G21" s="79"/>
      <c r="H21" s="81" t="str">
        <f>IF(OR(X21="",I21="n"),"",X21)</f>
        <v/>
      </c>
      <c r="I21" s="79"/>
      <c r="J21" s="81">
        <f>IF(OR(Z21="",K21="n"),"",Z21)</f>
        <v>12</v>
      </c>
      <c r="K21" s="79"/>
      <c r="L21" s="81" t="str">
        <f>IF(OR(AB21="",M21="n"),"",AB21)</f>
        <v/>
      </c>
      <c r="M21" s="79"/>
      <c r="N21" s="363"/>
      <c r="O21" s="156"/>
      <c r="R21" s="81" t="s">
        <v>199</v>
      </c>
      <c r="S21" s="79"/>
      <c r="T21" s="81" t="s">
        <v>196</v>
      </c>
      <c r="U21" s="79"/>
      <c r="V21" s="81"/>
      <c r="W21" s="79"/>
      <c r="X21" s="81"/>
      <c r="Y21" s="79"/>
      <c r="Z21" s="81">
        <v>12</v>
      </c>
      <c r="AA21" s="79"/>
      <c r="AB21" s="81"/>
      <c r="AC21" s="79"/>
    </row>
    <row r="22" spans="1:29" s="155" customFormat="1" x14ac:dyDescent="0.2">
      <c r="A22" s="80" t="s">
        <v>24</v>
      </c>
      <c r="B22" s="81" t="str">
        <f>IF(OR(R22="",C22="n"),"",R22)</f>
        <v>9b4</v>
      </c>
      <c r="C22" s="79"/>
      <c r="D22" s="81" t="str">
        <f>IF(OR(T22="",E22="n"),"",T22)</f>
        <v/>
      </c>
      <c r="E22" s="79"/>
      <c r="F22" s="81">
        <f>IF(OR(V22="",G22="n"),"",V22)</f>
        <v>12</v>
      </c>
      <c r="G22" s="79"/>
      <c r="H22" s="81" t="str">
        <f>IF(OR(X22="",I22="n"),"",X22)</f>
        <v>10a2</v>
      </c>
      <c r="I22" s="79"/>
      <c r="J22" s="81" t="str">
        <f>IF(OR(Z22="",K22="n"),"",Z22)</f>
        <v>11b3</v>
      </c>
      <c r="K22" s="79"/>
      <c r="L22" s="81" t="str">
        <f>IF(OR(AB22="",M22="n"),"",AB22)</f>
        <v/>
      </c>
      <c r="M22" s="79"/>
      <c r="N22" s="363"/>
      <c r="O22" s="156"/>
      <c r="R22" s="81" t="s">
        <v>197</v>
      </c>
      <c r="S22" s="79"/>
      <c r="T22" s="81"/>
      <c r="U22" s="79"/>
      <c r="V22" s="81">
        <v>12</v>
      </c>
      <c r="W22" s="79"/>
      <c r="X22" s="81" t="s">
        <v>198</v>
      </c>
      <c r="Y22" s="79"/>
      <c r="Z22" s="81" t="s">
        <v>199</v>
      </c>
      <c r="AA22" s="79"/>
      <c r="AB22" s="81"/>
      <c r="AC22" s="79"/>
    </row>
    <row r="23" spans="1:29" s="155" customFormat="1" x14ac:dyDescent="0.2">
      <c r="A23" s="80" t="s">
        <v>25</v>
      </c>
      <c r="B23" s="81" t="str">
        <f>IF(OR(R23="",C23="n"),"",R23)</f>
        <v>11b3</v>
      </c>
      <c r="C23" s="79"/>
      <c r="D23" s="81" t="str">
        <f>IF(OR(T23="",E23="n"),"",T23)</f>
        <v>9b4</v>
      </c>
      <c r="E23" s="79"/>
      <c r="F23" s="81" t="str">
        <f>IF(OR(V23="",G23="n"),"",V23)</f>
        <v>10a2</v>
      </c>
      <c r="G23" s="79"/>
      <c r="H23" s="81" t="str">
        <f>IF(OR(X23="",I23="n"),"",X23)</f>
        <v/>
      </c>
      <c r="I23" s="79"/>
      <c r="J23" s="81" t="str">
        <f>IF(OR(Z23="",K23="n"),"",Z23)</f>
        <v>7c2</v>
      </c>
      <c r="K23" s="79"/>
      <c r="L23" s="81" t="str">
        <f>IF(OR(AB23="",M23="n"),"",AB23)</f>
        <v/>
      </c>
      <c r="M23" s="79"/>
      <c r="N23" s="363"/>
      <c r="O23" s="156"/>
      <c r="R23" s="81" t="s">
        <v>199</v>
      </c>
      <c r="S23" s="79"/>
      <c r="T23" s="81" t="s">
        <v>197</v>
      </c>
      <c r="U23" s="79"/>
      <c r="V23" s="81" t="s">
        <v>198</v>
      </c>
      <c r="W23" s="79"/>
      <c r="X23" s="81"/>
      <c r="Y23" s="79"/>
      <c r="Z23" s="81" t="s">
        <v>200</v>
      </c>
      <c r="AA23" s="79"/>
      <c r="AB23" s="81"/>
      <c r="AC23" s="79"/>
    </row>
    <row r="24" spans="1:29" s="155" customFormat="1" x14ac:dyDescent="0.2">
      <c r="A24" s="80" t="s">
        <v>26</v>
      </c>
      <c r="B24" s="81" t="str">
        <f>IF(OR(R24="",C24="n"),"",R24)</f>
        <v>10a2</v>
      </c>
      <c r="C24" s="79"/>
      <c r="D24" s="81" t="str">
        <f>IF(OR(T24="",E24="n"),"",T24)</f>
        <v>8a1</v>
      </c>
      <c r="E24" s="79"/>
      <c r="F24" s="81">
        <f>IF(OR(V24="",G24="n"),"",V24)</f>
        <v>13</v>
      </c>
      <c r="G24" s="79"/>
      <c r="H24" s="81" t="str">
        <f>IF(OR(X24="",I24="n"),"",X24)</f>
        <v/>
      </c>
      <c r="I24" s="79"/>
      <c r="J24" s="81" t="str">
        <f>IF(OR(Z24="",K24="n"),"",Z24)</f>
        <v>11b3</v>
      </c>
      <c r="K24" s="79"/>
      <c r="L24" s="81" t="str">
        <f>IF(OR(AB24="",M24="n"),"",AB24)</f>
        <v/>
      </c>
      <c r="M24" s="79"/>
      <c r="N24" s="364"/>
      <c r="O24" s="156"/>
      <c r="R24" s="81" t="s">
        <v>198</v>
      </c>
      <c r="S24" s="79"/>
      <c r="T24" s="81" t="s">
        <v>196</v>
      </c>
      <c r="U24" s="79"/>
      <c r="V24" s="81">
        <v>13</v>
      </c>
      <c r="W24" s="79"/>
      <c r="X24" s="81"/>
      <c r="Y24" s="79"/>
      <c r="Z24" s="81" t="s">
        <v>199</v>
      </c>
      <c r="AA24" s="79"/>
      <c r="AB24" s="81"/>
      <c r="AC24" s="79"/>
    </row>
    <row r="25" spans="1:29" s="155" customFormat="1" ht="7.5" customHeight="1" x14ac:dyDescent="0.2">
      <c r="A25" s="151"/>
      <c r="B25" s="152"/>
      <c r="C25" s="152"/>
      <c r="D25" s="152"/>
      <c r="E25" s="152"/>
      <c r="F25" s="152"/>
      <c r="G25" s="152"/>
      <c r="H25" s="152"/>
      <c r="I25" s="152"/>
      <c r="J25" s="152"/>
      <c r="K25" s="152"/>
      <c r="L25" s="152"/>
      <c r="M25" s="152"/>
      <c r="N25" s="159"/>
      <c r="O25" s="157"/>
      <c r="R25" s="152"/>
      <c r="S25" s="152"/>
      <c r="T25" s="152"/>
      <c r="U25" s="152"/>
      <c r="V25" s="152"/>
      <c r="W25" s="152"/>
      <c r="X25" s="152"/>
      <c r="Y25" s="152"/>
      <c r="Z25" s="152"/>
      <c r="AA25" s="152"/>
      <c r="AB25" s="152"/>
      <c r="AC25" s="152"/>
    </row>
    <row r="26" spans="1:29" s="155" customFormat="1" x14ac:dyDescent="0.2">
      <c r="A26" s="80" t="s">
        <v>27</v>
      </c>
      <c r="B26" s="81" t="str">
        <f>IF(OR(R26="",C26="n"),"",R26)</f>
        <v>8a1</v>
      </c>
      <c r="C26" s="79"/>
      <c r="D26" s="81" t="str">
        <f>IF(OR(T26="",E26="n"),"",T26)</f>
        <v>10a2</v>
      </c>
      <c r="E26" s="79"/>
      <c r="F26" s="81">
        <f>IF(OR(V26="",G26="n"),"",V26)</f>
        <v>12</v>
      </c>
      <c r="G26" s="79"/>
      <c r="H26" s="81" t="str">
        <f>IF(OR(X26="",I26="n"),"",X26)</f>
        <v>9b4</v>
      </c>
      <c r="I26" s="79"/>
      <c r="J26" s="81" t="str">
        <f>IF(OR(Z26="",K26="n"),"",Z26)</f>
        <v>11b3</v>
      </c>
      <c r="K26" s="79"/>
      <c r="L26" s="81" t="str">
        <f>IF(OR(AB26="",M26="n"),"",AB26)</f>
        <v/>
      </c>
      <c r="M26" s="79"/>
      <c r="N26" s="360" t="s">
        <v>67</v>
      </c>
      <c r="O26" s="156"/>
      <c r="R26" s="81" t="s">
        <v>196</v>
      </c>
      <c r="S26" s="79"/>
      <c r="T26" s="81" t="s">
        <v>198</v>
      </c>
      <c r="U26" s="79"/>
      <c r="V26" s="81">
        <v>12</v>
      </c>
      <c r="W26" s="79"/>
      <c r="X26" s="81" t="s">
        <v>197</v>
      </c>
      <c r="Y26" s="79"/>
      <c r="Z26" s="81" t="s">
        <v>199</v>
      </c>
      <c r="AA26" s="79"/>
      <c r="AB26" s="81"/>
      <c r="AC26" s="79"/>
    </row>
    <row r="27" spans="1:29" s="155" customFormat="1" x14ac:dyDescent="0.2">
      <c r="A27" s="80" t="s">
        <v>28</v>
      </c>
      <c r="B27" s="81" t="str">
        <f>IF(OR(R27="",C27="n"),"",R27)</f>
        <v/>
      </c>
      <c r="C27" s="79"/>
      <c r="D27" s="81">
        <f>IF(OR(T27="",E27="n"),"",T27)</f>
        <v>13</v>
      </c>
      <c r="E27" s="79"/>
      <c r="F27" s="81" t="str">
        <f>IF(OR(V27="",G27="n"),"",V27)</f>
        <v>7c2</v>
      </c>
      <c r="G27" s="79"/>
      <c r="H27" s="81" t="str">
        <f>IF(OR(X27="",I27="n"),"",X27)</f>
        <v>10a2</v>
      </c>
      <c r="I27" s="79"/>
      <c r="J27" s="81" t="str">
        <f>IF(OR(Z27="",K27="n"),"",Z27)</f>
        <v>8a1</v>
      </c>
      <c r="K27" s="79"/>
      <c r="L27" s="81" t="str">
        <f>IF(OR(AB27="",M27="n"),"",AB27)</f>
        <v/>
      </c>
      <c r="M27" s="79"/>
      <c r="N27" s="361"/>
      <c r="O27" s="156"/>
      <c r="R27" s="81"/>
      <c r="S27" s="79"/>
      <c r="T27" s="81">
        <v>13</v>
      </c>
      <c r="U27" s="79"/>
      <c r="V27" s="81" t="s">
        <v>200</v>
      </c>
      <c r="W27" s="79"/>
      <c r="X27" s="81" t="s">
        <v>198</v>
      </c>
      <c r="Y27" s="79"/>
      <c r="Z27" s="81" t="s">
        <v>196</v>
      </c>
      <c r="AA27" s="79"/>
      <c r="AB27" s="81"/>
      <c r="AC27" s="79"/>
    </row>
    <row r="28" spans="1:29" s="155" customFormat="1" x14ac:dyDescent="0.2">
      <c r="A28" s="80" t="s">
        <v>29</v>
      </c>
      <c r="B28" s="81" t="str">
        <f>IF(OR(R28="",C28="n"),"",R28)</f>
        <v>11b3</v>
      </c>
      <c r="C28" s="79"/>
      <c r="D28" s="81" t="str">
        <f>IF(OR(T28="",E28="n"),"",T28)</f>
        <v>9b4</v>
      </c>
      <c r="E28" s="79"/>
      <c r="F28" s="81" t="str">
        <f>IF(OR(V28="",G28="n"),"",V28)</f>
        <v/>
      </c>
      <c r="G28" s="79"/>
      <c r="H28" s="81">
        <f>IF(OR(X28="",I28="n"),"",X28)</f>
        <v>13</v>
      </c>
      <c r="I28" s="79"/>
      <c r="J28" s="81" t="str">
        <f>IF(OR(Z28="",K28="n"),"",Z28)</f>
        <v/>
      </c>
      <c r="K28" s="79"/>
      <c r="L28" s="81" t="str">
        <f>IF(OR(AB28="",M28="n"),"",AB28)</f>
        <v/>
      </c>
      <c r="M28" s="79"/>
      <c r="N28" s="361"/>
      <c r="O28" s="156"/>
      <c r="R28" s="81" t="s">
        <v>199</v>
      </c>
      <c r="S28" s="79"/>
      <c r="T28" s="81" t="s">
        <v>197</v>
      </c>
      <c r="U28" s="79"/>
      <c r="V28" s="81"/>
      <c r="W28" s="79"/>
      <c r="X28" s="81">
        <v>13</v>
      </c>
      <c r="Y28" s="79"/>
      <c r="Z28" s="81"/>
      <c r="AA28" s="79"/>
      <c r="AB28" s="81"/>
      <c r="AC28" s="79"/>
    </row>
    <row r="29" spans="1:29" s="155" customFormat="1" x14ac:dyDescent="0.2">
      <c r="A29" s="80" t="s">
        <v>30</v>
      </c>
      <c r="B29" s="81">
        <f>IF(OR(R29="",C29="n"),"",R29)</f>
        <v>12</v>
      </c>
      <c r="C29" s="79"/>
      <c r="D29" s="81" t="str">
        <f>IF(OR(T29="",E29="n"),"",T29)</f>
        <v>10a2</v>
      </c>
      <c r="E29" s="79"/>
      <c r="F29" s="81" t="str">
        <f>IF(OR(V29="",G29="n"),"",V29)</f>
        <v>7c2</v>
      </c>
      <c r="G29" s="79"/>
      <c r="H29" s="81" t="str">
        <f>IF(OR(X29="",I29="n"),"",X29)</f>
        <v>11b3</v>
      </c>
      <c r="I29" s="79"/>
      <c r="J29" s="81">
        <f>IF(OR(Z29="",K29="n"),"",Z29)</f>
        <v>13</v>
      </c>
      <c r="K29" s="79"/>
      <c r="L29" s="81" t="str">
        <f>IF(OR(AB29="",M29="n"),"",AB29)</f>
        <v/>
      </c>
      <c r="M29" s="79"/>
      <c r="N29" s="361"/>
      <c r="O29" s="156"/>
      <c r="R29" s="81">
        <v>12</v>
      </c>
      <c r="S29" s="79"/>
      <c r="T29" s="81" t="s">
        <v>198</v>
      </c>
      <c r="U29" s="79"/>
      <c r="V29" s="81" t="s">
        <v>200</v>
      </c>
      <c r="W29" s="79"/>
      <c r="X29" s="81" t="s">
        <v>199</v>
      </c>
      <c r="Y29" s="79"/>
      <c r="Z29" s="81">
        <v>13</v>
      </c>
      <c r="AA29" s="79"/>
      <c r="AB29" s="81"/>
      <c r="AC29" s="79"/>
    </row>
    <row r="30" spans="1:29" s="155" customFormat="1" x14ac:dyDescent="0.2">
      <c r="A30" s="80" t="s">
        <v>31</v>
      </c>
      <c r="B30" s="81" t="str">
        <f>IF(OR(R30="",C30="n"),"",R30)</f>
        <v>11b3</v>
      </c>
      <c r="C30" s="79"/>
      <c r="D30" s="81">
        <f>IF(OR(T30="",E30="n"),"",T30)</f>
        <v>12</v>
      </c>
      <c r="E30" s="79"/>
      <c r="F30" s="81" t="str">
        <f>IF(OR(V30="",G30="n"),"",V30)</f>
        <v>8a1</v>
      </c>
      <c r="G30" s="79"/>
      <c r="H30" s="81" t="str">
        <f>IF(OR(X30="",I30="n"),"",X30)</f>
        <v>9b4</v>
      </c>
      <c r="I30" s="79"/>
      <c r="J30" s="81" t="str">
        <f>IF(OR(Z30="",K30="n"),"",Z30)</f>
        <v/>
      </c>
      <c r="K30" s="79"/>
      <c r="L30" s="81" t="str">
        <f>IF(OR(AB30="",M30="n"),"",AB30)</f>
        <v/>
      </c>
      <c r="M30" s="79"/>
      <c r="N30" s="362"/>
      <c r="O30" s="156"/>
      <c r="R30" s="81" t="s">
        <v>199</v>
      </c>
      <c r="S30" s="79"/>
      <c r="T30" s="81">
        <v>12</v>
      </c>
      <c r="U30" s="79"/>
      <c r="V30" s="81" t="s">
        <v>196</v>
      </c>
      <c r="W30" s="79"/>
      <c r="X30" s="81" t="s">
        <v>197</v>
      </c>
      <c r="Y30" s="79"/>
      <c r="Z30" s="81"/>
      <c r="AA30" s="79"/>
      <c r="AB30" s="81"/>
      <c r="AC30" s="79"/>
    </row>
    <row r="31" spans="1:29" s="155" customFormat="1" ht="7.5" customHeight="1" x14ac:dyDescent="0.2">
      <c r="A31" s="151"/>
      <c r="B31" s="152"/>
      <c r="C31" s="152"/>
      <c r="D31" s="152"/>
      <c r="E31" s="152"/>
      <c r="F31" s="152"/>
      <c r="G31" s="152"/>
      <c r="H31" s="152"/>
      <c r="I31" s="152"/>
      <c r="J31" s="152"/>
      <c r="K31" s="152"/>
      <c r="L31" s="152"/>
      <c r="M31" s="152"/>
      <c r="N31" s="159"/>
      <c r="O31" s="157"/>
      <c r="R31" s="152"/>
      <c r="S31" s="152"/>
      <c r="T31" s="152"/>
      <c r="U31" s="152"/>
      <c r="V31" s="152"/>
      <c r="W31" s="152"/>
      <c r="X31" s="152"/>
      <c r="Y31" s="152"/>
      <c r="Z31" s="152"/>
      <c r="AA31" s="152"/>
      <c r="AB31" s="152"/>
      <c r="AC31" s="152"/>
    </row>
    <row r="32" spans="1:29" s="155" customFormat="1" x14ac:dyDescent="0.2">
      <c r="A32" s="80" t="s">
        <v>32</v>
      </c>
      <c r="B32" s="81">
        <f>IF(OR(R32="",C32="n"),"",R32)</f>
        <v>13</v>
      </c>
      <c r="C32" s="79"/>
      <c r="D32" s="81" t="str">
        <f>IF(OR(T32="",E32="n"),"",T32)</f>
        <v/>
      </c>
      <c r="E32" s="79"/>
      <c r="F32" s="81" t="str">
        <f>IF(OR(V32="",G32="n"),"",V32)</f>
        <v>9b4</v>
      </c>
      <c r="G32" s="79"/>
      <c r="H32" s="81" t="str">
        <f>IF(OR(X32="",I32="n"),"",X32)</f>
        <v>10a2</v>
      </c>
      <c r="I32" s="79"/>
      <c r="J32" s="81" t="str">
        <f>IF(OR(Z32="",K32="n"),"",Z32)</f>
        <v>8a1</v>
      </c>
      <c r="K32" s="79"/>
      <c r="L32" s="81" t="str">
        <f>IF(OR(AB32="",M32="n"),"",AB32)</f>
        <v/>
      </c>
      <c r="M32" s="79"/>
      <c r="N32" s="360" t="s">
        <v>81</v>
      </c>
      <c r="O32" s="156"/>
      <c r="R32" s="81">
        <v>13</v>
      </c>
      <c r="S32" s="79"/>
      <c r="T32" s="81"/>
      <c r="U32" s="79"/>
      <c r="V32" s="81" t="s">
        <v>197</v>
      </c>
      <c r="W32" s="79"/>
      <c r="X32" s="81" t="s">
        <v>198</v>
      </c>
      <c r="Y32" s="79"/>
      <c r="Z32" s="81" t="s">
        <v>196</v>
      </c>
      <c r="AA32" s="79"/>
      <c r="AB32" s="81"/>
      <c r="AC32" s="79"/>
    </row>
    <row r="33" spans="1:29" s="155" customFormat="1" x14ac:dyDescent="0.2">
      <c r="A33" s="80" t="s">
        <v>33</v>
      </c>
      <c r="B33" s="81" t="str">
        <f>IF(OR(R33="",C33="n"),"",R33)</f>
        <v>11b3</v>
      </c>
      <c r="C33" s="79"/>
      <c r="D33" s="81" t="str">
        <f>IF(OR(T33="",E33="n"),"",T33)</f>
        <v>8a1</v>
      </c>
      <c r="E33" s="79"/>
      <c r="F33" s="81" t="str">
        <f>IF(OR(V33="",G33="n"),"",V33)</f>
        <v/>
      </c>
      <c r="G33" s="79"/>
      <c r="H33" s="81" t="str">
        <f>IF(OR(X33="",I33="n"),"",X33)</f>
        <v/>
      </c>
      <c r="I33" s="79"/>
      <c r="J33" s="81">
        <f>IF(OR(Z33="",K33="n"),"",Z33)</f>
        <v>12</v>
      </c>
      <c r="K33" s="79"/>
      <c r="L33" s="81" t="str">
        <f>IF(OR(AB33="",M33="n"),"",AB33)</f>
        <v/>
      </c>
      <c r="M33" s="79"/>
      <c r="N33" s="363"/>
      <c r="O33" s="156"/>
      <c r="R33" s="81" t="s">
        <v>199</v>
      </c>
      <c r="S33" s="79"/>
      <c r="T33" s="81" t="s">
        <v>196</v>
      </c>
      <c r="U33" s="79"/>
      <c r="V33" s="81"/>
      <c r="W33" s="79"/>
      <c r="X33" s="81"/>
      <c r="Y33" s="79"/>
      <c r="Z33" s="81">
        <v>12</v>
      </c>
      <c r="AA33" s="79"/>
      <c r="AB33" s="81"/>
      <c r="AC33" s="79"/>
    </row>
    <row r="34" spans="1:29" s="155" customFormat="1" x14ac:dyDescent="0.2">
      <c r="A34" s="80" t="s">
        <v>34</v>
      </c>
      <c r="B34" s="81" t="str">
        <f>IF(OR(R34="",C34="n"),"",R34)</f>
        <v>9b4</v>
      </c>
      <c r="C34" s="79"/>
      <c r="D34" s="81" t="str">
        <f>IF(OR(T34="",E34="n"),"",T34)</f>
        <v/>
      </c>
      <c r="E34" s="79"/>
      <c r="F34" s="81">
        <f>IF(OR(V34="",G34="n"),"",V34)</f>
        <v>12</v>
      </c>
      <c r="G34" s="79"/>
      <c r="H34" s="81" t="str">
        <f>IF(OR(X34="",I34="n"),"",X34)</f>
        <v>10a2</v>
      </c>
      <c r="I34" s="79"/>
      <c r="J34" s="81" t="str">
        <f>IF(OR(Z34="",K34="n"),"",Z34)</f>
        <v>11b3</v>
      </c>
      <c r="K34" s="79"/>
      <c r="L34" s="81" t="str">
        <f>IF(OR(AB34="",M34="n"),"",AB34)</f>
        <v/>
      </c>
      <c r="M34" s="79"/>
      <c r="N34" s="363"/>
      <c r="O34" s="156"/>
      <c r="R34" s="81" t="s">
        <v>197</v>
      </c>
      <c r="S34" s="79"/>
      <c r="T34" s="81"/>
      <c r="U34" s="79"/>
      <c r="V34" s="81">
        <v>12</v>
      </c>
      <c r="W34" s="79"/>
      <c r="X34" s="81" t="s">
        <v>198</v>
      </c>
      <c r="Y34" s="79"/>
      <c r="Z34" s="81" t="s">
        <v>199</v>
      </c>
      <c r="AA34" s="79"/>
      <c r="AB34" s="81"/>
      <c r="AC34" s="79"/>
    </row>
    <row r="35" spans="1:29" s="155" customFormat="1" x14ac:dyDescent="0.2">
      <c r="A35" s="80" t="s">
        <v>35</v>
      </c>
      <c r="B35" s="81" t="str">
        <f>IF(OR(R35="",C35="n"),"",R35)</f>
        <v>11b3</v>
      </c>
      <c r="C35" s="79"/>
      <c r="D35" s="81" t="str">
        <f>IF(OR(T35="",E35="n"),"",T35)</f>
        <v>9b4</v>
      </c>
      <c r="E35" s="79"/>
      <c r="F35" s="81" t="str">
        <f>IF(OR(V35="",G35="n"),"",V35)</f>
        <v>10a2</v>
      </c>
      <c r="G35" s="79"/>
      <c r="H35" s="81" t="str">
        <f>IF(OR(X35="",I35="n"),"",X35)</f>
        <v/>
      </c>
      <c r="I35" s="79"/>
      <c r="J35" s="81" t="str">
        <f>IF(OR(Z35="",K35="n"),"",Z35)</f>
        <v>7c2</v>
      </c>
      <c r="K35" s="79"/>
      <c r="L35" s="81" t="str">
        <f>IF(OR(AB35="",M35="n"),"",AB35)</f>
        <v/>
      </c>
      <c r="M35" s="79"/>
      <c r="N35" s="363"/>
      <c r="O35" s="156"/>
      <c r="R35" s="81" t="s">
        <v>199</v>
      </c>
      <c r="S35" s="79"/>
      <c r="T35" s="81" t="s">
        <v>197</v>
      </c>
      <c r="U35" s="79"/>
      <c r="V35" s="81" t="s">
        <v>198</v>
      </c>
      <c r="W35" s="79"/>
      <c r="X35" s="81"/>
      <c r="Y35" s="79"/>
      <c r="Z35" s="81" t="s">
        <v>200</v>
      </c>
      <c r="AA35" s="79"/>
      <c r="AB35" s="81"/>
      <c r="AC35" s="79"/>
    </row>
    <row r="36" spans="1:29" s="155" customFormat="1" x14ac:dyDescent="0.2">
      <c r="A36" s="80" t="s">
        <v>36</v>
      </c>
      <c r="B36" s="81" t="str">
        <f>IF(OR(R36="",C36="n"),"",R36)</f>
        <v>10a2</v>
      </c>
      <c r="C36" s="79"/>
      <c r="D36" s="81" t="str">
        <f>IF(OR(T36="",E36="n"),"",T36)</f>
        <v>8a1</v>
      </c>
      <c r="E36" s="79"/>
      <c r="F36" s="81">
        <f>IF(OR(V36="",G36="n"),"",V36)</f>
        <v>13</v>
      </c>
      <c r="G36" s="79"/>
      <c r="H36" s="81" t="str">
        <f>IF(OR(X36="",I36="n"),"",X36)</f>
        <v/>
      </c>
      <c r="I36" s="79"/>
      <c r="J36" s="81" t="str">
        <f>IF(OR(Z36="",K36="n"),"",Z36)</f>
        <v>11b3</v>
      </c>
      <c r="K36" s="79"/>
      <c r="L36" s="81" t="str">
        <f>IF(OR(AB36="",M36="n"),"",AB36)</f>
        <v/>
      </c>
      <c r="M36" s="79"/>
      <c r="N36" s="364"/>
      <c r="O36" s="156"/>
      <c r="R36" s="81" t="s">
        <v>198</v>
      </c>
      <c r="S36" s="79"/>
      <c r="T36" s="81" t="s">
        <v>196</v>
      </c>
      <c r="U36" s="79"/>
      <c r="V36" s="81">
        <v>13</v>
      </c>
      <c r="W36" s="79"/>
      <c r="X36" s="81"/>
      <c r="Y36" s="79"/>
      <c r="Z36" s="81" t="s">
        <v>199</v>
      </c>
      <c r="AA36" s="79"/>
      <c r="AB36" s="81"/>
      <c r="AC36" s="79"/>
    </row>
    <row r="37" spans="1:29" s="155" customFormat="1" ht="7.5" customHeight="1" x14ac:dyDescent="0.2">
      <c r="A37" s="151"/>
      <c r="B37" s="152"/>
      <c r="C37" s="152"/>
      <c r="D37" s="152"/>
      <c r="E37" s="152"/>
      <c r="F37" s="152"/>
      <c r="G37" s="152"/>
      <c r="H37" s="152"/>
      <c r="I37" s="152"/>
      <c r="J37" s="152"/>
      <c r="K37" s="152"/>
      <c r="L37" s="152"/>
      <c r="M37" s="152"/>
      <c r="N37" s="159"/>
      <c r="O37" s="157"/>
      <c r="R37" s="152"/>
      <c r="S37" s="152"/>
      <c r="T37" s="152"/>
      <c r="U37" s="152"/>
      <c r="V37" s="152"/>
      <c r="W37" s="152"/>
      <c r="X37" s="152"/>
      <c r="Y37" s="152"/>
      <c r="Z37" s="152"/>
      <c r="AA37" s="152"/>
      <c r="AB37" s="152"/>
      <c r="AC37" s="152"/>
    </row>
    <row r="38" spans="1:29" s="155" customFormat="1" x14ac:dyDescent="0.2">
      <c r="A38" s="80" t="s">
        <v>37</v>
      </c>
      <c r="B38" s="81" t="str">
        <f>IF(OR(R38="",C38="n"),"",R38)</f>
        <v>8a1</v>
      </c>
      <c r="C38" s="79"/>
      <c r="D38" s="81" t="str">
        <f>IF(OR(T38="",E38="n"),"",T38)</f>
        <v>10a2</v>
      </c>
      <c r="E38" s="79"/>
      <c r="F38" s="81">
        <f>IF(OR(V38="",G38="n"),"",V38)</f>
        <v>12</v>
      </c>
      <c r="G38" s="79"/>
      <c r="H38" s="81" t="str">
        <f>IF(OR(X38="",I38="n"),"",X38)</f>
        <v>9b4</v>
      </c>
      <c r="I38" s="79"/>
      <c r="J38" s="81" t="str">
        <f>IF(OR(Z38="",K38="n"),"",Z38)</f>
        <v>11b3</v>
      </c>
      <c r="K38" s="79"/>
      <c r="L38" s="81" t="str">
        <f>IF(OR(AB38="",M38="n"),"",AB38)</f>
        <v/>
      </c>
      <c r="M38" s="79"/>
      <c r="N38" s="360" t="s">
        <v>67</v>
      </c>
      <c r="O38" s="156"/>
      <c r="R38" s="81" t="s">
        <v>196</v>
      </c>
      <c r="S38" s="79"/>
      <c r="T38" s="81" t="s">
        <v>198</v>
      </c>
      <c r="U38" s="79"/>
      <c r="V38" s="81">
        <v>12</v>
      </c>
      <c r="W38" s="79"/>
      <c r="X38" s="81" t="s">
        <v>197</v>
      </c>
      <c r="Y38" s="79"/>
      <c r="Z38" s="81" t="s">
        <v>199</v>
      </c>
      <c r="AA38" s="79"/>
      <c r="AB38" s="81"/>
      <c r="AC38" s="79"/>
    </row>
    <row r="39" spans="1:29" s="155" customFormat="1" x14ac:dyDescent="0.2">
      <c r="A39" s="80" t="s">
        <v>38</v>
      </c>
      <c r="B39" s="81" t="str">
        <f>IF(OR(R39="",C39="n"),"",R39)</f>
        <v/>
      </c>
      <c r="C39" s="79"/>
      <c r="D39" s="81">
        <f>IF(OR(T39="",E39="n"),"",T39)</f>
        <v>13</v>
      </c>
      <c r="E39" s="79"/>
      <c r="F39" s="81" t="str">
        <f>IF(OR(V39="",G39="n"),"",V39)</f>
        <v>7c2</v>
      </c>
      <c r="G39" s="79"/>
      <c r="H39" s="81" t="str">
        <f>IF(OR(X39="",I39="n"),"",X39)</f>
        <v>10a2</v>
      </c>
      <c r="I39" s="79"/>
      <c r="J39" s="81" t="str">
        <f>IF(OR(Z39="",K39="n"),"",Z39)</f>
        <v>8a1</v>
      </c>
      <c r="K39" s="79"/>
      <c r="L39" s="81" t="str">
        <f>IF(OR(AB39="",M39="n"),"",AB39)</f>
        <v/>
      </c>
      <c r="M39" s="79"/>
      <c r="N39" s="361"/>
      <c r="O39" s="156"/>
      <c r="R39" s="81"/>
      <c r="S39" s="79"/>
      <c r="T39" s="81">
        <v>13</v>
      </c>
      <c r="U39" s="79"/>
      <c r="V39" s="81" t="s">
        <v>200</v>
      </c>
      <c r="W39" s="79"/>
      <c r="X39" s="81" t="s">
        <v>198</v>
      </c>
      <c r="Y39" s="79"/>
      <c r="Z39" s="81" t="s">
        <v>196</v>
      </c>
      <c r="AA39" s="79"/>
      <c r="AB39" s="81"/>
      <c r="AC39" s="79"/>
    </row>
    <row r="40" spans="1:29" s="155" customFormat="1" x14ac:dyDescent="0.2">
      <c r="A40" s="80" t="s">
        <v>39</v>
      </c>
      <c r="B40" s="81" t="str">
        <f>IF(OR(R40="",C40="n"),"",R40)</f>
        <v>11b3</v>
      </c>
      <c r="C40" s="79"/>
      <c r="D40" s="81" t="str">
        <f>IF(OR(T40="",E40="n"),"",T40)</f>
        <v>9b4</v>
      </c>
      <c r="E40" s="79"/>
      <c r="F40" s="81" t="str">
        <f>IF(OR(V40="",G40="n"),"",V40)</f>
        <v/>
      </c>
      <c r="G40" s="79"/>
      <c r="H40" s="81">
        <f>IF(OR(X40="",I40="n"),"",X40)</f>
        <v>13</v>
      </c>
      <c r="I40" s="79"/>
      <c r="J40" s="81" t="str">
        <f>IF(OR(Z40="",K40="n"),"",Z40)</f>
        <v/>
      </c>
      <c r="K40" s="79"/>
      <c r="L40" s="81" t="str">
        <f>IF(OR(AB40="",M40="n"),"",AB40)</f>
        <v/>
      </c>
      <c r="M40" s="79"/>
      <c r="N40" s="361"/>
      <c r="O40" s="156"/>
      <c r="R40" s="81" t="s">
        <v>199</v>
      </c>
      <c r="S40" s="79"/>
      <c r="T40" s="81" t="s">
        <v>197</v>
      </c>
      <c r="U40" s="79"/>
      <c r="V40" s="81"/>
      <c r="W40" s="79"/>
      <c r="X40" s="81">
        <v>13</v>
      </c>
      <c r="Y40" s="79"/>
      <c r="Z40" s="81"/>
      <c r="AA40" s="79"/>
      <c r="AB40" s="81"/>
      <c r="AC40" s="79"/>
    </row>
    <row r="41" spans="1:29" s="155" customFormat="1" x14ac:dyDescent="0.2">
      <c r="A41" s="80" t="s">
        <v>40</v>
      </c>
      <c r="B41" s="81">
        <f>IF(OR(R41="",C41="n"),"",R41)</f>
        <v>12</v>
      </c>
      <c r="C41" s="79"/>
      <c r="D41" s="81" t="str">
        <f>IF(OR(T41="",E41="n"),"",T41)</f>
        <v>10a2</v>
      </c>
      <c r="E41" s="79"/>
      <c r="F41" s="81" t="str">
        <f>IF(OR(V41="",G41="n"),"",V41)</f>
        <v>7c2</v>
      </c>
      <c r="G41" s="79"/>
      <c r="H41" s="81" t="str">
        <f>IF(OR(X41="",I41="n"),"",X41)</f>
        <v>11b3</v>
      </c>
      <c r="I41" s="79"/>
      <c r="J41" s="81">
        <f>IF(OR(Z41="",K41="n"),"",Z41)</f>
        <v>13</v>
      </c>
      <c r="K41" s="79"/>
      <c r="L41" s="81" t="str">
        <f>IF(OR(AB41="",M41="n"),"",AB41)</f>
        <v/>
      </c>
      <c r="M41" s="79"/>
      <c r="N41" s="361"/>
      <c r="O41" s="156"/>
      <c r="R41" s="81">
        <v>12</v>
      </c>
      <c r="S41" s="79"/>
      <c r="T41" s="81" t="s">
        <v>198</v>
      </c>
      <c r="U41" s="79"/>
      <c r="V41" s="81" t="s">
        <v>200</v>
      </c>
      <c r="W41" s="79"/>
      <c r="X41" s="81" t="s">
        <v>199</v>
      </c>
      <c r="Y41" s="79"/>
      <c r="Z41" s="81">
        <v>13</v>
      </c>
      <c r="AA41" s="79"/>
      <c r="AB41" s="81"/>
      <c r="AC41" s="79"/>
    </row>
    <row r="42" spans="1:29" s="155" customFormat="1" x14ac:dyDescent="0.2">
      <c r="A42" s="80" t="s">
        <v>41</v>
      </c>
      <c r="B42" s="81" t="str">
        <f>IF(OR(R42="",C42="n"),"",R42)</f>
        <v>11b3</v>
      </c>
      <c r="C42" s="79"/>
      <c r="D42" s="81">
        <f>IF(OR(T42="",E42="n"),"",T42)</f>
        <v>12</v>
      </c>
      <c r="E42" s="79"/>
      <c r="F42" s="81" t="str">
        <f>IF(OR(V42="",G42="n"),"",V42)</f>
        <v>8a1</v>
      </c>
      <c r="G42" s="79"/>
      <c r="H42" s="81" t="str">
        <f>IF(OR(X42="",I42="n"),"",X42)</f>
        <v>9b4</v>
      </c>
      <c r="I42" s="79"/>
      <c r="J42" s="81" t="str">
        <f>IF(OR(Z42="",K42="n"),"",Z42)</f>
        <v/>
      </c>
      <c r="K42" s="79"/>
      <c r="L42" s="81" t="str">
        <f>IF(OR(AB42="",M42="n"),"",AB42)</f>
        <v/>
      </c>
      <c r="M42" s="79"/>
      <c r="N42" s="362"/>
      <c r="O42" s="156"/>
      <c r="R42" s="81" t="s">
        <v>199</v>
      </c>
      <c r="S42" s="79"/>
      <c r="T42" s="81">
        <v>12</v>
      </c>
      <c r="U42" s="79"/>
      <c r="V42" s="81" t="s">
        <v>196</v>
      </c>
      <c r="W42" s="79"/>
      <c r="X42" s="81" t="s">
        <v>197</v>
      </c>
      <c r="Y42" s="79"/>
      <c r="Z42" s="81"/>
      <c r="AA42" s="79"/>
      <c r="AB42" s="81"/>
      <c r="AC42" s="79"/>
    </row>
    <row r="43" spans="1:29" s="155" customFormat="1" ht="7.5" customHeight="1" x14ac:dyDescent="0.2">
      <c r="A43" s="151"/>
      <c r="B43" s="152"/>
      <c r="C43" s="152"/>
      <c r="D43" s="152"/>
      <c r="E43" s="152"/>
      <c r="F43" s="152"/>
      <c r="G43" s="152"/>
      <c r="H43" s="152"/>
      <c r="I43" s="152"/>
      <c r="J43" s="152"/>
      <c r="K43" s="152"/>
      <c r="L43" s="152"/>
      <c r="M43" s="152"/>
      <c r="N43" s="159"/>
      <c r="O43" s="157"/>
      <c r="R43" s="152"/>
      <c r="S43" s="152"/>
      <c r="T43" s="152"/>
      <c r="U43" s="152"/>
      <c r="V43" s="152"/>
      <c r="W43" s="152"/>
      <c r="X43" s="152"/>
      <c r="Y43" s="152"/>
      <c r="Z43" s="152"/>
      <c r="AA43" s="152"/>
      <c r="AB43" s="152"/>
      <c r="AC43" s="152"/>
    </row>
  </sheetData>
  <sheetProtection password="A4BF" sheet="1" objects="1" scenarios="1"/>
  <mergeCells count="7">
    <mergeCell ref="N26:N30"/>
    <mergeCell ref="N32:N36"/>
    <mergeCell ref="N38:N42"/>
    <mergeCell ref="N2:N6"/>
    <mergeCell ref="N8:N12"/>
    <mergeCell ref="N14:N18"/>
    <mergeCell ref="N20:N24"/>
  </mergeCells>
  <conditionalFormatting sqref="AB2:AB6 B2:B6 D2:D6 F2:F6 H2:H6 J2:J6 R2:R6 T2:T6 V2:V6 X2:X6 Z2:Z6 L2:L6 B8:B12 D8:D12 F8:F12 H8:H12 J8:J12 L8:L12 B14:B18 D14:D18 F14:F18 H14:H18 J14:J18 L14:L18 B20:B24 D20:D24 F20:F24 H20:H24 J20:J24 L20:L24 B26:B30 D26:D30 F26:F30 H26:H30 J26:J30 L26:L30 B32:B36 D32:D36 F32:F36 H32:H36 J32:J36 L32:L36 B38:B42 D38:D42 F38:F42 H38:H42 J38:J42 L38:L42 B44:B48 D44:D48 F44:F48 H44:H48 J44:J48 L44:L48">
    <cfRule type="expression" dxfId="50" priority="44" stopIfTrue="1">
      <formula>C2="n"</formula>
    </cfRule>
  </conditionalFormatting>
  <conditionalFormatting sqref="R8:R12 T8:T12 V8:V12 X8:X12 Z8:Z12 AB8:AB12">
    <cfRule type="expression" dxfId="49" priority="43" stopIfTrue="1">
      <formula>S8="n"</formula>
    </cfRule>
  </conditionalFormatting>
  <conditionalFormatting sqref="AB14:AB18">
    <cfRule type="expression" dxfId="48" priority="12" stopIfTrue="1">
      <formula>AC14="n"</formula>
    </cfRule>
  </conditionalFormatting>
  <conditionalFormatting sqref="AB20:AB24">
    <cfRule type="expression" dxfId="47" priority="11" stopIfTrue="1">
      <formula>AC20="n"</formula>
    </cfRule>
  </conditionalFormatting>
  <conditionalFormatting sqref="AB26:AB30">
    <cfRule type="expression" dxfId="46" priority="10" stopIfTrue="1">
      <formula>AC26="n"</formula>
    </cfRule>
  </conditionalFormatting>
  <conditionalFormatting sqref="AB32:AB36">
    <cfRule type="expression" dxfId="45" priority="9" stopIfTrue="1">
      <formula>AC32="n"</formula>
    </cfRule>
  </conditionalFormatting>
  <conditionalFormatting sqref="AB38:AB42">
    <cfRule type="expression" dxfId="44" priority="8" stopIfTrue="1">
      <formula>AC38="n"</formula>
    </cfRule>
  </conditionalFormatting>
  <conditionalFormatting sqref="R14:R18 T14:T18 V14:V18 X14:X18 Z14:Z18">
    <cfRule type="expression" dxfId="43" priority="6" stopIfTrue="1">
      <formula>S14="n"</formula>
    </cfRule>
  </conditionalFormatting>
  <conditionalFormatting sqref="R20:R24 T20:T24 V20:V24 X20:X24 Z20:Z24">
    <cfRule type="expression" dxfId="42" priority="5" stopIfTrue="1">
      <formula>S20="n"</formula>
    </cfRule>
  </conditionalFormatting>
  <conditionalFormatting sqref="R26:R30 T26:T30 V26:V30 X26:X30 Z26:Z30">
    <cfRule type="expression" dxfId="41" priority="4" stopIfTrue="1">
      <formula>S26="n"</formula>
    </cfRule>
  </conditionalFormatting>
  <conditionalFormatting sqref="R32:R36 T32:T36 V32:V36 X32:X36 Z32:Z36">
    <cfRule type="expression" dxfId="40" priority="3" stopIfTrue="1">
      <formula>S32="n"</formula>
    </cfRule>
  </conditionalFormatting>
  <conditionalFormatting sqref="R38:R42 T38:T42 V38:V42 X38:X42 Z38:Z42">
    <cfRule type="expression" dxfId="39" priority="2" stopIfTrue="1">
      <formula>S38="n"</formula>
    </cfRule>
  </conditionalFormatting>
  <conditionalFormatting sqref="R44:R48 T44:T48 V44:V48 X44:X48 Z44:Z48">
    <cfRule type="expression" dxfId="38" priority="1" stopIfTrue="1">
      <formula>S44="n"</formula>
    </cfRule>
  </conditionalFormatting>
  <dataValidations count="1">
    <dataValidation type="list" allowBlank="1" showInputMessage="1" showErrorMessage="1" sqref="M2:M6 C2:C6 E2:E6 G2:G6 I2:I6 K2:K6 W26:W30 Y26:Y30 S38:S42 U38:U42 W38:W42 Y38:Y42 AC38:AC42 AA26:AA30 C44:C65536 K44:K65536 M44:M65536 U32:U36 W32:W36 E44:E65536 G44:G65536 AC32:AC36 S20:S24 Y32:Y36 U20:U24 S26:S30 U26:U30 M8:M12 C8:C12 W20:W24 Y20:Y24 E8:E12 G8:G12 I8:I12 K8:K12 AA32:AA36 M14:M18 C14:C18 E14:E18 G14:G18 I14:I18 K14:K18 M20:M24 C20:C24 E20:E24 G20:G24 I20:I24 K20:K24 AC2:AC6 S2:S6 U2:U6 W2:W6 Y2:Y6 AA2:AA6 AC8:AC12 S8:S12 U8:U12 W8:W12 Y8:Y12 AA8:AA12 AC14:AC18 Y44:Y65536 AA38:AA42 S44:S65536 AA44:AA65536 AA14:AA18 AC20:AC24 AC44:AC65536 U44:U65536 W44:W65536 S32:S36 AA20:AA24 AC26:AC30 S14:S18 U14:U18 W14:W18 Y14:Y18 I44:I65536 M26:M30 C26:C30 E26:E30 G26:G30 I26:I30 K26:K30 M32:M36 C32:C36 E32:E36 G32:G36 I32:I36 K32:K36 M38:M42 C38:C42 E38:E42 G38:G42 I38:I42 K38:K42">
      <formula1>N</formula1>
    </dataValidation>
  </dataValidations>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F101"/>
  <sheetViews>
    <sheetView workbookViewId="0">
      <pane xSplit="1" ySplit="1" topLeftCell="B2" activePane="bottomRight" state="frozen"/>
      <selection activeCell="H1" sqref="A1:H65536"/>
      <selection pane="topRight" activeCell="H1" sqref="A1:H65536"/>
      <selection pane="bottomLeft" activeCell="H1" sqref="A1:H65536"/>
      <selection pane="bottomRight" activeCell="L3" sqref="L3"/>
    </sheetView>
  </sheetViews>
  <sheetFormatPr defaultRowHeight="12.75" x14ac:dyDescent="0.2"/>
  <cols>
    <col min="1" max="1" width="9.140625" style="71"/>
    <col min="2" max="2" width="10.7109375" style="70" customWidth="1"/>
    <col min="3" max="3" width="2" style="84" customWidth="1"/>
    <col min="4" max="4" width="10.7109375" style="70" customWidth="1"/>
    <col min="5" max="5" width="2" style="84" customWidth="1"/>
    <col min="6" max="6" width="10.7109375" style="70" customWidth="1"/>
    <col min="7" max="7" width="2" style="84" customWidth="1"/>
    <col min="8" max="8" width="10.7109375" style="70" customWidth="1"/>
    <col min="9" max="9" width="2" style="84" customWidth="1"/>
    <col min="10" max="10" width="10.7109375" style="70" customWidth="1"/>
    <col min="11" max="11" width="2" style="84" customWidth="1"/>
    <col min="12" max="12" width="10.7109375" style="70" customWidth="1"/>
    <col min="13" max="13" width="2" style="84" customWidth="1"/>
    <col min="14" max="14" width="10.7109375" style="70" customWidth="1"/>
    <col min="15" max="15" width="2" style="84" customWidth="1"/>
    <col min="16" max="16384" width="9.140625" style="77"/>
  </cols>
  <sheetData>
    <row r="1" spans="1:240" s="73" customFormat="1" x14ac:dyDescent="0.2">
      <c r="A1" s="71"/>
      <c r="B1" s="78" t="s">
        <v>196</v>
      </c>
      <c r="C1" s="82"/>
      <c r="D1" s="78" t="s">
        <v>199</v>
      </c>
      <c r="E1" s="82"/>
      <c r="F1" s="78">
        <v>12</v>
      </c>
      <c r="G1" s="82"/>
      <c r="H1" s="78">
        <v>13</v>
      </c>
      <c r="I1" s="82"/>
      <c r="J1" s="78" t="s">
        <v>197</v>
      </c>
      <c r="K1" s="82"/>
      <c r="L1" s="78" t="s">
        <v>198</v>
      </c>
      <c r="M1" s="82"/>
      <c r="N1" s="78" t="s">
        <v>200</v>
      </c>
      <c r="O1" s="8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row>
    <row r="2" spans="1:240" s="76" customFormat="1" ht="39.950000000000003" customHeight="1" x14ac:dyDescent="0.2">
      <c r="A2" s="74">
        <v>1</v>
      </c>
      <c r="B2" s="69" t="str">
        <f ca="1">IF($B$1&lt;&gt;"",Sheet10!B2,"")</f>
        <v/>
      </c>
      <c r="C2" s="83"/>
      <c r="D2" s="69" t="str">
        <f ca="1">IF($D$1&lt;&gt;"",Sheet10!D2,"")</f>
        <v/>
      </c>
      <c r="E2" s="83"/>
      <c r="F2" s="69" t="str">
        <f ca="1">IF($F$1&lt;&gt;"",Sheet10!F2,"")</f>
        <v/>
      </c>
      <c r="G2" s="83"/>
      <c r="H2" s="69" t="str">
        <f ca="1">IF($H$1&lt;&gt;"",Sheet10!H2,"")</f>
        <v/>
      </c>
      <c r="I2" s="83"/>
      <c r="J2" s="69" t="str">
        <f ca="1">IF($J$1&lt;&gt;"",Sheet10!J2,"")</f>
        <v/>
      </c>
      <c r="K2" s="83"/>
      <c r="L2" s="69" t="str">
        <f>IF($L$1&lt;&gt;"",Sheet10!L2,"")</f>
        <v>Try scrolling down this sheet</v>
      </c>
      <c r="M2" s="83" t="s">
        <v>158</v>
      </c>
      <c r="N2" s="69" t="str">
        <f ca="1">IF($N$1&lt;&gt;"",Sheet10!N2,"")</f>
        <v/>
      </c>
      <c r="O2" s="83"/>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row>
    <row r="3" spans="1:240" s="76" customFormat="1" ht="39.950000000000003" customHeight="1" x14ac:dyDescent="0.2">
      <c r="A3" s="74">
        <v>2</v>
      </c>
      <c r="B3" s="69" t="str">
        <f ca="1">IF($B$1&lt;&gt;"",Sheet10!B3,"")</f>
        <v/>
      </c>
      <c r="C3" s="83"/>
      <c r="D3" s="69" t="str">
        <f ca="1">IF($D$1&lt;&gt;"",Sheet10!D3,"")</f>
        <v/>
      </c>
      <c r="E3" s="83"/>
      <c r="F3" s="69" t="str">
        <f ca="1">IF($F$1&lt;&gt;"",Sheet10!F3,"")</f>
        <v/>
      </c>
      <c r="G3" s="83"/>
      <c r="H3" s="69" t="str">
        <f ca="1">IF($H$1&lt;&gt;"",Sheet10!H3,"")</f>
        <v/>
      </c>
      <c r="I3" s="83"/>
      <c r="J3" s="69" t="str">
        <f ca="1">IF($J$1&lt;&gt;"",Sheet10!J3,"")</f>
        <v/>
      </c>
      <c r="K3" s="83"/>
      <c r="L3" s="69" t="str">
        <f>IF($L$1&lt;&gt;"",Sheet10!L3,"")</f>
        <v>Choose Yes from the drop down menu in the AFL column if you intend to mark this piece of work.</v>
      </c>
      <c r="M3" s="83"/>
      <c r="N3" s="69" t="str">
        <f ca="1">IF($N$1&lt;&gt;"",Sheet10!N3,"")</f>
        <v/>
      </c>
      <c r="O3" s="83"/>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row>
    <row r="4" spans="1:240" s="76" customFormat="1" ht="39.950000000000003" customHeight="1" x14ac:dyDescent="0.2">
      <c r="A4" s="74">
        <v>3</v>
      </c>
      <c r="B4" s="69" t="str">
        <f ca="1">IF($B$1&lt;&gt;"",Sheet10!B4,"")</f>
        <v/>
      </c>
      <c r="C4" s="83"/>
      <c r="D4" s="69" t="str">
        <f ca="1">IF($D$1&lt;&gt;"",Sheet10!D4,"")</f>
        <v/>
      </c>
      <c r="E4" s="83"/>
      <c r="F4" s="69" t="str">
        <f ca="1">IF($F$1&lt;&gt;"",Sheet10!F4,"")</f>
        <v/>
      </c>
      <c r="G4" s="83"/>
      <c r="H4" s="69" t="str">
        <f ca="1">IF($H$1&lt;&gt;"",Sheet10!H4,"")</f>
        <v/>
      </c>
      <c r="I4" s="83"/>
      <c r="J4" s="69" t="str">
        <f ca="1">IF($J$1&lt;&gt;"",Sheet10!J4,"")</f>
        <v/>
      </c>
      <c r="K4" s="83"/>
      <c r="L4" s="69" t="str">
        <f ca="1">IF($L$1&lt;&gt;"",Sheet10!L4,"")</f>
        <v xml:space="preserve">C1a 1.4 Limestone and its uses worksheet </v>
      </c>
      <c r="M4" s="83"/>
      <c r="N4" s="69" t="str">
        <f ca="1">IF($N$1&lt;&gt;"",Sheet10!N4,"")</f>
        <v/>
      </c>
      <c r="O4" s="83"/>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row>
    <row r="5" spans="1:240" s="76" customFormat="1" ht="39.950000000000003" customHeight="1" x14ac:dyDescent="0.2">
      <c r="A5" s="74">
        <v>4</v>
      </c>
      <c r="B5" s="69" t="str">
        <f ca="1">IF($B$1&lt;&gt;"",Sheet10!B5,"")</f>
        <v/>
      </c>
      <c r="C5" s="83"/>
      <c r="D5" s="69" t="str">
        <f ca="1">IF($D$1&lt;&gt;"",Sheet10!D5,"")</f>
        <v/>
      </c>
      <c r="E5" s="83"/>
      <c r="F5" s="69" t="str">
        <f ca="1">IF($F$1&lt;&gt;"",Sheet10!F5,"")</f>
        <v/>
      </c>
      <c r="G5" s="83"/>
      <c r="H5" s="69" t="str">
        <f ca="1">IF($H$1&lt;&gt;"",Sheet10!H5,"")</f>
        <v/>
      </c>
      <c r="I5" s="83"/>
      <c r="J5" s="69" t="str">
        <f ca="1">IF($J$1&lt;&gt;"",Sheet10!J5,"")</f>
        <v/>
      </c>
      <c r="K5" s="83"/>
      <c r="L5" s="69" t="str">
        <f ca="1">IF($L$1&lt;&gt;"",Sheet10!L5,"")</f>
        <v>C1a 1.5 Limestone sheet</v>
      </c>
      <c r="M5" s="83"/>
      <c r="N5" s="69" t="str">
        <f ca="1">IF($N$1&lt;&gt;"",Sheet10!N5,"")</f>
        <v/>
      </c>
      <c r="O5" s="83"/>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row>
    <row r="6" spans="1:240" s="76" customFormat="1" ht="39.950000000000003" customHeight="1" x14ac:dyDescent="0.2">
      <c r="A6" s="74">
        <v>5</v>
      </c>
      <c r="B6" s="69" t="str">
        <f ca="1">IF($B$1&lt;&gt;"",Sheet10!B6,"")</f>
        <v/>
      </c>
      <c r="C6" s="83"/>
      <c r="D6" s="69" t="str">
        <f ca="1">IF($D$1&lt;&gt;"",Sheet10!D6,"")</f>
        <v/>
      </c>
      <c r="E6" s="83"/>
      <c r="F6" s="69" t="str">
        <f ca="1">IF($F$1&lt;&gt;"",Sheet10!F6,"")</f>
        <v/>
      </c>
      <c r="G6" s="83"/>
      <c r="H6" s="69" t="str">
        <f ca="1">IF($H$1&lt;&gt;"",Sheet10!H6,"")</f>
        <v/>
      </c>
      <c r="I6" s="83"/>
      <c r="J6" s="69" t="str">
        <f ca="1">IF($J$1&lt;&gt;"",Sheet10!J6,"")</f>
        <v/>
      </c>
      <c r="K6" s="83"/>
      <c r="L6" s="69" t="str">
        <f ca="1">IF($L$1&lt;&gt;"",Sheet10!L6,"")</f>
        <v/>
      </c>
      <c r="M6" s="83"/>
      <c r="N6" s="69" t="str">
        <f ca="1">IF($N$1&lt;&gt;"",Sheet10!N6,"")</f>
        <v/>
      </c>
      <c r="O6" s="83"/>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row>
    <row r="7" spans="1:240" s="76" customFormat="1" ht="39.950000000000003" customHeight="1" x14ac:dyDescent="0.2">
      <c r="A7" s="74">
        <v>6</v>
      </c>
      <c r="B7" s="69" t="str">
        <f ca="1">IF($B$1&lt;&gt;"",Sheet10!B7,"")</f>
        <v/>
      </c>
      <c r="C7" s="83"/>
      <c r="D7" s="69" t="str">
        <f ca="1">IF($D$1&lt;&gt;"",Sheet10!D7,"")</f>
        <v/>
      </c>
      <c r="E7" s="83"/>
      <c r="F7" s="69" t="str">
        <f ca="1">IF($F$1&lt;&gt;"",Sheet10!F7,"")</f>
        <v/>
      </c>
      <c r="G7" s="83"/>
      <c r="H7" s="69" t="str">
        <f ca="1">IF($H$1&lt;&gt;"",Sheet10!H7,"")</f>
        <v/>
      </c>
      <c r="I7" s="83"/>
      <c r="J7" s="69" t="str">
        <f ca="1">IF($J$1&lt;&gt;"",Sheet10!J7,"")</f>
        <v/>
      </c>
      <c r="K7" s="83"/>
      <c r="L7" s="69" t="str">
        <f ca="1">IF($L$1&lt;&gt;"",Sheet10!L7,"")</f>
        <v/>
      </c>
      <c r="M7" s="83"/>
      <c r="N7" s="69" t="str">
        <f ca="1">IF($N$1&lt;&gt;"",Sheet10!N7,"")</f>
        <v/>
      </c>
      <c r="O7" s="83"/>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row>
    <row r="8" spans="1:240" s="76" customFormat="1" ht="39.950000000000003" customHeight="1" x14ac:dyDescent="0.2">
      <c r="A8" s="74">
        <v>7</v>
      </c>
      <c r="B8" s="69" t="str">
        <f ca="1">IF($B$1&lt;&gt;"",Sheet10!B8,"")</f>
        <v/>
      </c>
      <c r="C8" s="83"/>
      <c r="D8" s="69" t="str">
        <f ca="1">IF($D$1&lt;&gt;"",Sheet10!D8,"")</f>
        <v/>
      </c>
      <c r="E8" s="83"/>
      <c r="F8" s="69" t="str">
        <f ca="1">IF($F$1&lt;&gt;"",Sheet10!F8,"")</f>
        <v/>
      </c>
      <c r="G8" s="83"/>
      <c r="H8" s="69" t="str">
        <f ca="1">IF($H$1&lt;&gt;"",Sheet10!H8,"")</f>
        <v/>
      </c>
      <c r="I8" s="83"/>
      <c r="J8" s="69" t="str">
        <f ca="1">IF($J$1&lt;&gt;"",Sheet10!J8,"")</f>
        <v/>
      </c>
      <c r="K8" s="83"/>
      <c r="L8" s="69" t="str">
        <f ca="1">IF($L$1&lt;&gt;"",Sheet10!L8,"")</f>
        <v/>
      </c>
      <c r="M8" s="83"/>
      <c r="N8" s="69" t="str">
        <f ca="1">IF($N$1&lt;&gt;"",Sheet10!N8,"")</f>
        <v/>
      </c>
      <c r="O8" s="83"/>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row>
    <row r="9" spans="1:240" s="76" customFormat="1" ht="39.950000000000003" customHeight="1" x14ac:dyDescent="0.2">
      <c r="A9" s="74">
        <v>8</v>
      </c>
      <c r="B9" s="69" t="str">
        <f ca="1">IF($B$1&lt;&gt;"",Sheet10!B9,"")</f>
        <v/>
      </c>
      <c r="C9" s="83"/>
      <c r="D9" s="69" t="str">
        <f ca="1">IF($D$1&lt;&gt;"",Sheet10!D9,"")</f>
        <v/>
      </c>
      <c r="E9" s="83"/>
      <c r="F9" s="69" t="str">
        <f ca="1">IF($F$1&lt;&gt;"",Sheet10!F9,"")</f>
        <v/>
      </c>
      <c r="G9" s="83"/>
      <c r="H9" s="69" t="str">
        <f ca="1">IF($H$1&lt;&gt;"",Sheet10!H9,"")</f>
        <v/>
      </c>
      <c r="I9" s="83"/>
      <c r="J9" s="69" t="str">
        <f ca="1">IF($J$1&lt;&gt;"",Sheet10!J9,"")</f>
        <v/>
      </c>
      <c r="K9" s="83"/>
      <c r="L9" s="69" t="str">
        <f ca="1">IF($L$1&lt;&gt;"",Sheet10!L9,"")</f>
        <v/>
      </c>
      <c r="M9" s="83"/>
      <c r="N9" s="69" t="str">
        <f ca="1">IF($N$1&lt;&gt;"",Sheet10!N9,"")</f>
        <v/>
      </c>
      <c r="O9" s="83"/>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row>
    <row r="10" spans="1:240" s="76" customFormat="1" ht="39.950000000000003" customHeight="1" x14ac:dyDescent="0.2">
      <c r="A10" s="74">
        <v>9</v>
      </c>
      <c r="B10" s="69" t="str">
        <f ca="1">IF($B$1&lt;&gt;"",Sheet10!B10,"")</f>
        <v/>
      </c>
      <c r="C10" s="83"/>
      <c r="D10" s="69" t="str">
        <f ca="1">IF($D$1&lt;&gt;"",Sheet10!D10,"")</f>
        <v/>
      </c>
      <c r="E10" s="83"/>
      <c r="F10" s="69" t="str">
        <f ca="1">IF($F$1&lt;&gt;"",Sheet10!F10,"")</f>
        <v/>
      </c>
      <c r="G10" s="83"/>
      <c r="H10" s="69" t="str">
        <f ca="1">IF($H$1&lt;&gt;"",Sheet10!H10,"")</f>
        <v/>
      </c>
      <c r="I10" s="83"/>
      <c r="J10" s="69" t="str">
        <f ca="1">IF($J$1&lt;&gt;"",Sheet10!J10,"")</f>
        <v/>
      </c>
      <c r="K10" s="83"/>
      <c r="L10" s="69" t="str">
        <f ca="1">IF($L$1&lt;&gt;"",Sheet10!L10,"")</f>
        <v/>
      </c>
      <c r="M10" s="83"/>
      <c r="N10" s="69" t="str">
        <f ca="1">IF($N$1&lt;&gt;"",Sheet10!N10,"")</f>
        <v/>
      </c>
      <c r="O10" s="83"/>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row>
    <row r="11" spans="1:240" s="76" customFormat="1" ht="39.950000000000003" customHeight="1" x14ac:dyDescent="0.2">
      <c r="A11" s="74">
        <v>10</v>
      </c>
      <c r="B11" s="69" t="str">
        <f ca="1">IF($B$1&lt;&gt;"",Sheet10!B11,"")</f>
        <v/>
      </c>
      <c r="C11" s="83"/>
      <c r="D11" s="69" t="str">
        <f ca="1">IF($D$1&lt;&gt;"",Sheet10!D11,"")</f>
        <v/>
      </c>
      <c r="E11" s="83"/>
      <c r="F11" s="69" t="str">
        <f ca="1">IF($F$1&lt;&gt;"",Sheet10!F11,"")</f>
        <v/>
      </c>
      <c r="G11" s="83"/>
      <c r="H11" s="69" t="str">
        <f ca="1">IF($H$1&lt;&gt;"",Sheet10!H11,"")</f>
        <v/>
      </c>
      <c r="I11" s="83"/>
      <c r="J11" s="69" t="str">
        <f ca="1">IF($J$1&lt;&gt;"",Sheet10!J11,"")</f>
        <v/>
      </c>
      <c r="K11" s="83"/>
      <c r="L11" s="69" t="str">
        <f ca="1">IF($L$1&lt;&gt;"",Sheet10!L11,"")</f>
        <v/>
      </c>
      <c r="M11" s="83"/>
      <c r="N11" s="69" t="str">
        <f ca="1">IF($N$1&lt;&gt;"",Sheet10!N11,"")</f>
        <v/>
      </c>
      <c r="O11" s="83"/>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row>
    <row r="12" spans="1:240" s="76" customFormat="1" ht="39.950000000000003" customHeight="1" x14ac:dyDescent="0.2">
      <c r="A12" s="74">
        <v>11</v>
      </c>
      <c r="B12" s="69" t="str">
        <f ca="1">IF($B$1&lt;&gt;"",Sheet10!B12,"")</f>
        <v/>
      </c>
      <c r="C12" s="83"/>
      <c r="D12" s="69" t="str">
        <f ca="1">IF($D$1&lt;&gt;"",Sheet10!D12,"")</f>
        <v/>
      </c>
      <c r="E12" s="83"/>
      <c r="F12" s="69" t="str">
        <f ca="1">IF($F$1&lt;&gt;"",Sheet10!F12,"")</f>
        <v/>
      </c>
      <c r="G12" s="83"/>
      <c r="H12" s="69" t="str">
        <f ca="1">IF($H$1&lt;&gt;"",Sheet10!H12,"")</f>
        <v/>
      </c>
      <c r="I12" s="83"/>
      <c r="J12" s="69" t="str">
        <f ca="1">IF($J$1&lt;&gt;"",Sheet10!J12,"")</f>
        <v/>
      </c>
      <c r="K12" s="83"/>
      <c r="L12" s="69" t="str">
        <f ca="1">IF($L$1&lt;&gt;"",Sheet10!L12,"")</f>
        <v/>
      </c>
      <c r="M12" s="83"/>
      <c r="N12" s="69" t="str">
        <f ca="1">IF($N$1&lt;&gt;"",Sheet10!N12,"")</f>
        <v/>
      </c>
      <c r="O12" s="83"/>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row>
    <row r="13" spans="1:240" s="76" customFormat="1" ht="39.950000000000003" customHeight="1" x14ac:dyDescent="0.2">
      <c r="A13" s="74">
        <v>12</v>
      </c>
      <c r="B13" s="69" t="str">
        <f ca="1">IF($B$1&lt;&gt;"",Sheet10!B13,"")</f>
        <v/>
      </c>
      <c r="C13" s="83"/>
      <c r="D13" s="69" t="str">
        <f ca="1">IF($D$1&lt;&gt;"",Sheet10!D13,"")</f>
        <v/>
      </c>
      <c r="E13" s="83"/>
      <c r="F13" s="69" t="str">
        <f ca="1">IF($F$1&lt;&gt;"",Sheet10!F13,"")</f>
        <v/>
      </c>
      <c r="G13" s="83"/>
      <c r="H13" s="69" t="str">
        <f ca="1">IF($H$1&lt;&gt;"",Sheet10!H13,"")</f>
        <v/>
      </c>
      <c r="I13" s="83"/>
      <c r="J13" s="69" t="str">
        <f ca="1">IF($J$1&lt;&gt;"",Sheet10!J13,"")</f>
        <v/>
      </c>
      <c r="K13" s="83"/>
      <c r="L13" s="69" t="str">
        <f ca="1">IF($L$1&lt;&gt;"",Sheet10!L13,"")</f>
        <v/>
      </c>
      <c r="M13" s="83"/>
      <c r="N13" s="69" t="str">
        <f ca="1">IF($N$1&lt;&gt;"",Sheet10!N13,"")</f>
        <v/>
      </c>
      <c r="O13" s="83"/>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row>
    <row r="14" spans="1:240" s="76" customFormat="1" ht="39.950000000000003" customHeight="1" x14ac:dyDescent="0.2">
      <c r="A14" s="74">
        <v>13</v>
      </c>
      <c r="B14" s="69" t="str">
        <f ca="1">IF($B$1&lt;&gt;"",Sheet10!B14,"")</f>
        <v/>
      </c>
      <c r="C14" s="83"/>
      <c r="D14" s="69" t="str">
        <f ca="1">IF($D$1&lt;&gt;"",Sheet10!D14,"")</f>
        <v/>
      </c>
      <c r="E14" s="83"/>
      <c r="F14" s="69" t="str">
        <f ca="1">IF($F$1&lt;&gt;"",Sheet10!F14,"")</f>
        <v/>
      </c>
      <c r="G14" s="83"/>
      <c r="H14" s="69" t="str">
        <f ca="1">IF($H$1&lt;&gt;"",Sheet10!H14,"")</f>
        <v/>
      </c>
      <c r="I14" s="83"/>
      <c r="J14" s="69" t="str">
        <f ca="1">IF($J$1&lt;&gt;"",Sheet10!J14,"")</f>
        <v/>
      </c>
      <c r="K14" s="83"/>
      <c r="L14" s="69" t="str">
        <f ca="1">IF($L$1&lt;&gt;"",Sheet10!L14,"")</f>
        <v/>
      </c>
      <c r="M14" s="83"/>
      <c r="N14" s="69" t="str">
        <f ca="1">IF($N$1&lt;&gt;"",Sheet10!N14,"")</f>
        <v/>
      </c>
      <c r="O14" s="83"/>
    </row>
    <row r="15" spans="1:240" s="76" customFormat="1" ht="39.950000000000003" customHeight="1" x14ac:dyDescent="0.2">
      <c r="A15" s="74">
        <v>14</v>
      </c>
      <c r="B15" s="69" t="str">
        <f ca="1">IF($B$1&lt;&gt;"",Sheet10!B15,"")</f>
        <v/>
      </c>
      <c r="C15" s="83"/>
      <c r="D15" s="69" t="str">
        <f ca="1">IF($D$1&lt;&gt;"",Sheet10!D15,"")</f>
        <v/>
      </c>
      <c r="E15" s="83"/>
      <c r="F15" s="69" t="str">
        <f ca="1">IF($F$1&lt;&gt;"",Sheet10!F15,"")</f>
        <v/>
      </c>
      <c r="G15" s="83"/>
      <c r="H15" s="69" t="str">
        <f ca="1">IF($H$1&lt;&gt;"",Sheet10!H15,"")</f>
        <v/>
      </c>
      <c r="I15" s="83"/>
      <c r="J15" s="69" t="str">
        <f ca="1">IF($J$1&lt;&gt;"",Sheet10!J15,"")</f>
        <v/>
      </c>
      <c r="K15" s="83"/>
      <c r="L15" s="69" t="str">
        <f ca="1">IF($L$1&lt;&gt;"",Sheet10!L15,"")</f>
        <v/>
      </c>
      <c r="M15" s="83"/>
      <c r="N15" s="69" t="str">
        <f ca="1">IF($N$1&lt;&gt;"",Sheet10!N15,"")</f>
        <v/>
      </c>
      <c r="O15" s="83"/>
    </row>
    <row r="16" spans="1:240" s="76" customFormat="1" ht="39.950000000000003" customHeight="1" x14ac:dyDescent="0.2">
      <c r="A16" s="74">
        <v>15</v>
      </c>
      <c r="B16" s="69" t="str">
        <f ca="1">IF($B$1&lt;&gt;"",Sheet10!B16,"")</f>
        <v/>
      </c>
      <c r="C16" s="83"/>
      <c r="D16" s="69" t="str">
        <f ca="1">IF($D$1&lt;&gt;"",Sheet10!D16,"")</f>
        <v/>
      </c>
      <c r="E16" s="83"/>
      <c r="F16" s="69" t="str">
        <f ca="1">IF($F$1&lt;&gt;"",Sheet10!F16,"")</f>
        <v/>
      </c>
      <c r="G16" s="83"/>
      <c r="H16" s="69" t="str">
        <f ca="1">IF($H$1&lt;&gt;"",Sheet10!H16,"")</f>
        <v/>
      </c>
      <c r="I16" s="83"/>
      <c r="J16" s="69" t="str">
        <f ca="1">IF($J$1&lt;&gt;"",Sheet10!J16,"")</f>
        <v/>
      </c>
      <c r="K16" s="83"/>
      <c r="L16" s="69" t="str">
        <f ca="1">IF($L$1&lt;&gt;"",Sheet10!L16,"")</f>
        <v/>
      </c>
      <c r="M16" s="83"/>
      <c r="N16" s="69" t="str">
        <f ca="1">IF($N$1&lt;&gt;"",Sheet10!N16,"")</f>
        <v/>
      </c>
      <c r="O16" s="83"/>
    </row>
    <row r="17" spans="1:15" s="76" customFormat="1" ht="39.950000000000003" customHeight="1" x14ac:dyDescent="0.2">
      <c r="A17" s="74">
        <v>16</v>
      </c>
      <c r="B17" s="69" t="str">
        <f ca="1">IF($B$1&lt;&gt;"",Sheet10!B17,"")</f>
        <v/>
      </c>
      <c r="C17" s="83"/>
      <c r="D17" s="69" t="str">
        <f ca="1">IF($D$1&lt;&gt;"",Sheet10!D17,"")</f>
        <v/>
      </c>
      <c r="E17" s="83"/>
      <c r="F17" s="69" t="str">
        <f ca="1">IF($F$1&lt;&gt;"",Sheet10!F17,"")</f>
        <v/>
      </c>
      <c r="G17" s="83"/>
      <c r="H17" s="69" t="str">
        <f ca="1">IF($H$1&lt;&gt;"",Sheet10!H17,"")</f>
        <v/>
      </c>
      <c r="I17" s="83"/>
      <c r="J17" s="69" t="str">
        <f ca="1">IF($J$1&lt;&gt;"",Sheet10!J17,"")</f>
        <v/>
      </c>
      <c r="K17" s="83"/>
      <c r="L17" s="69" t="str">
        <f ca="1">IF($L$1&lt;&gt;"",Sheet10!L17,"")</f>
        <v/>
      </c>
      <c r="M17" s="83"/>
      <c r="N17" s="69" t="str">
        <f ca="1">IF($N$1&lt;&gt;"",Sheet10!N17,"")</f>
        <v/>
      </c>
      <c r="O17" s="83"/>
    </row>
    <row r="18" spans="1:15" s="76" customFormat="1" ht="39.950000000000003" customHeight="1" x14ac:dyDescent="0.2">
      <c r="A18" s="74">
        <v>17</v>
      </c>
      <c r="B18" s="69" t="str">
        <f ca="1">IF($B$1&lt;&gt;"",Sheet10!B18,"")</f>
        <v/>
      </c>
      <c r="C18" s="83"/>
      <c r="D18" s="69" t="str">
        <f ca="1">IF($D$1&lt;&gt;"",Sheet10!D18,"")</f>
        <v/>
      </c>
      <c r="E18" s="83"/>
      <c r="F18" s="69" t="str">
        <f ca="1">IF($F$1&lt;&gt;"",Sheet10!F18,"")</f>
        <v/>
      </c>
      <c r="G18" s="83"/>
      <c r="H18" s="69" t="str">
        <f ca="1">IF($H$1&lt;&gt;"",Sheet10!H18,"")</f>
        <v/>
      </c>
      <c r="I18" s="83"/>
      <c r="J18" s="69" t="str">
        <f ca="1">IF($J$1&lt;&gt;"",Sheet10!J18,"")</f>
        <v/>
      </c>
      <c r="K18" s="83"/>
      <c r="L18" s="69" t="str">
        <f ca="1">IF($L$1&lt;&gt;"",Sheet10!L18,"")</f>
        <v/>
      </c>
      <c r="M18" s="83"/>
      <c r="N18" s="69" t="str">
        <f ca="1">IF($N$1&lt;&gt;"",Sheet10!N18,"")</f>
        <v/>
      </c>
      <c r="O18" s="83"/>
    </row>
    <row r="19" spans="1:15" s="76" customFormat="1" ht="39.950000000000003" customHeight="1" x14ac:dyDescent="0.2">
      <c r="A19" s="74">
        <v>18</v>
      </c>
      <c r="B19" s="69" t="str">
        <f ca="1">IF($B$1&lt;&gt;"",Sheet10!B19,"")</f>
        <v/>
      </c>
      <c r="C19" s="83"/>
      <c r="D19" s="69" t="str">
        <f ca="1">IF($D$1&lt;&gt;"",Sheet10!D19,"")</f>
        <v/>
      </c>
      <c r="E19" s="83"/>
      <c r="F19" s="69" t="str">
        <f ca="1">IF($F$1&lt;&gt;"",Sheet10!F19,"")</f>
        <v/>
      </c>
      <c r="G19" s="83"/>
      <c r="H19" s="69" t="str">
        <f ca="1">IF($H$1&lt;&gt;"",Sheet10!H19,"")</f>
        <v/>
      </c>
      <c r="I19" s="83"/>
      <c r="J19" s="69" t="str">
        <f ca="1">IF($J$1&lt;&gt;"",Sheet10!J19,"")</f>
        <v/>
      </c>
      <c r="K19" s="83"/>
      <c r="L19" s="69" t="str">
        <f ca="1">IF($L$1&lt;&gt;"",Sheet10!L19,"")</f>
        <v/>
      </c>
      <c r="M19" s="83"/>
      <c r="N19" s="69" t="str">
        <f ca="1">IF($N$1&lt;&gt;"",Sheet10!N19,"")</f>
        <v/>
      </c>
      <c r="O19" s="83"/>
    </row>
    <row r="20" spans="1:15" s="76" customFormat="1" ht="39.950000000000003" customHeight="1" x14ac:dyDescent="0.2">
      <c r="A20" s="74">
        <v>19</v>
      </c>
      <c r="B20" s="69" t="str">
        <f ca="1">IF($B$1&lt;&gt;"",Sheet10!B20,"")</f>
        <v/>
      </c>
      <c r="C20" s="83"/>
      <c r="D20" s="69" t="str">
        <f ca="1">IF($D$1&lt;&gt;"",Sheet10!D20,"")</f>
        <v/>
      </c>
      <c r="E20" s="83"/>
      <c r="F20" s="69" t="str">
        <f ca="1">IF($F$1&lt;&gt;"",Sheet10!F20,"")</f>
        <v/>
      </c>
      <c r="G20" s="83"/>
      <c r="H20" s="69" t="str">
        <f ca="1">IF($H$1&lt;&gt;"",Sheet10!H20,"")</f>
        <v/>
      </c>
      <c r="I20" s="83"/>
      <c r="J20" s="69" t="str">
        <f ca="1">IF($J$1&lt;&gt;"",Sheet10!J20,"")</f>
        <v/>
      </c>
      <c r="K20" s="83"/>
      <c r="L20" s="69" t="str">
        <f ca="1">IF($L$1&lt;&gt;"",Sheet10!L20,"")</f>
        <v/>
      </c>
      <c r="M20" s="83"/>
      <c r="N20" s="69" t="str">
        <f ca="1">IF($N$1&lt;&gt;"",Sheet10!N20,"")</f>
        <v/>
      </c>
      <c r="O20" s="83"/>
    </row>
    <row r="21" spans="1:15" s="76" customFormat="1" ht="39.950000000000003" customHeight="1" x14ac:dyDescent="0.2">
      <c r="A21" s="74">
        <v>20</v>
      </c>
      <c r="B21" s="69" t="str">
        <f ca="1">IF($B$1&lt;&gt;"",Sheet10!B21,"")</f>
        <v/>
      </c>
      <c r="C21" s="83"/>
      <c r="D21" s="69" t="str">
        <f ca="1">IF($D$1&lt;&gt;"",Sheet10!D21,"")</f>
        <v/>
      </c>
      <c r="E21" s="83"/>
      <c r="F21" s="69" t="str">
        <f ca="1">IF($F$1&lt;&gt;"",Sheet10!F21,"")</f>
        <v/>
      </c>
      <c r="G21" s="83"/>
      <c r="H21" s="69" t="str">
        <f ca="1">IF($H$1&lt;&gt;"",Sheet10!H21,"")</f>
        <v/>
      </c>
      <c r="I21" s="83"/>
      <c r="J21" s="69" t="str">
        <f ca="1">IF($J$1&lt;&gt;"",Sheet10!J21,"")</f>
        <v/>
      </c>
      <c r="K21" s="83"/>
      <c r="L21" s="69" t="str">
        <f ca="1">IF($L$1&lt;&gt;"",Sheet10!L21,"")</f>
        <v/>
      </c>
      <c r="M21" s="83"/>
      <c r="N21" s="69" t="str">
        <f ca="1">IF($N$1&lt;&gt;"",Sheet10!N21,"")</f>
        <v/>
      </c>
      <c r="O21" s="83"/>
    </row>
    <row r="22" spans="1:15" s="76" customFormat="1" ht="39.950000000000003" customHeight="1" x14ac:dyDescent="0.2">
      <c r="A22" s="74">
        <v>21</v>
      </c>
      <c r="B22" s="69" t="str">
        <f ca="1">IF($B$1&lt;&gt;"",Sheet10!B22,"")</f>
        <v/>
      </c>
      <c r="C22" s="83"/>
      <c r="D22" s="69" t="str">
        <f ca="1">IF($D$1&lt;&gt;"",Sheet10!D22,"")</f>
        <v/>
      </c>
      <c r="E22" s="83"/>
      <c r="F22" s="69" t="str">
        <f ca="1">IF($F$1&lt;&gt;"",Sheet10!F22,"")</f>
        <v/>
      </c>
      <c r="G22" s="83"/>
      <c r="H22" s="69" t="str">
        <f ca="1">IF($H$1&lt;&gt;"",Sheet10!H22,"")</f>
        <v/>
      </c>
      <c r="I22" s="83"/>
      <c r="J22" s="69" t="str">
        <f ca="1">IF($J$1&lt;&gt;"",Sheet10!J22,"")</f>
        <v/>
      </c>
      <c r="K22" s="83"/>
      <c r="L22" s="69" t="str">
        <f ca="1">IF($L$1&lt;&gt;"",Sheet10!L22,"")</f>
        <v/>
      </c>
      <c r="M22" s="83"/>
      <c r="N22" s="69" t="str">
        <f ca="1">IF($N$1&lt;&gt;"",Sheet10!N22,"")</f>
        <v/>
      </c>
      <c r="O22" s="83"/>
    </row>
    <row r="23" spans="1:15" s="76" customFormat="1" ht="39.950000000000003" customHeight="1" x14ac:dyDescent="0.2">
      <c r="A23" s="74">
        <v>22</v>
      </c>
      <c r="B23" s="69" t="str">
        <f ca="1">IF($B$1&lt;&gt;"",Sheet10!B23,"")</f>
        <v/>
      </c>
      <c r="C23" s="83"/>
      <c r="D23" s="69" t="str">
        <f ca="1">IF($D$1&lt;&gt;"",Sheet10!D23,"")</f>
        <v/>
      </c>
      <c r="E23" s="83"/>
      <c r="F23" s="69" t="str">
        <f ca="1">IF($F$1&lt;&gt;"",Sheet10!F23,"")</f>
        <v/>
      </c>
      <c r="G23" s="83"/>
      <c r="H23" s="69" t="str">
        <f ca="1">IF($H$1&lt;&gt;"",Sheet10!H23,"")</f>
        <v/>
      </c>
      <c r="I23" s="83"/>
      <c r="J23" s="69" t="str">
        <f ca="1">IF($J$1&lt;&gt;"",Sheet10!J23,"")</f>
        <v/>
      </c>
      <c r="K23" s="83"/>
      <c r="L23" s="69" t="str">
        <f ca="1">IF($L$1&lt;&gt;"",Sheet10!L23,"")</f>
        <v/>
      </c>
      <c r="M23" s="83"/>
      <c r="N23" s="69" t="str">
        <f ca="1">IF($N$1&lt;&gt;"",Sheet10!N23,"")</f>
        <v/>
      </c>
      <c r="O23" s="83"/>
    </row>
    <row r="24" spans="1:15" s="76" customFormat="1" ht="39.950000000000003" customHeight="1" x14ac:dyDescent="0.2">
      <c r="A24" s="74">
        <v>23</v>
      </c>
      <c r="B24" s="69" t="str">
        <f ca="1">IF($B$1&lt;&gt;"",Sheet10!B24,"")</f>
        <v/>
      </c>
      <c r="C24" s="83"/>
      <c r="D24" s="69" t="str">
        <f ca="1">IF($D$1&lt;&gt;"",Sheet10!D24,"")</f>
        <v/>
      </c>
      <c r="E24" s="83"/>
      <c r="F24" s="69" t="str">
        <f ca="1">IF($F$1&lt;&gt;"",Sheet10!F24,"")</f>
        <v/>
      </c>
      <c r="G24" s="83"/>
      <c r="H24" s="69" t="str">
        <f ca="1">IF($H$1&lt;&gt;"",Sheet10!H24,"")</f>
        <v/>
      </c>
      <c r="I24" s="83"/>
      <c r="J24" s="69" t="str">
        <f ca="1">IF($J$1&lt;&gt;"",Sheet10!J24,"")</f>
        <v/>
      </c>
      <c r="K24" s="83"/>
      <c r="L24" s="69" t="str">
        <f ca="1">IF($L$1&lt;&gt;"",Sheet10!L24,"")</f>
        <v/>
      </c>
      <c r="M24" s="83"/>
      <c r="N24" s="69" t="str">
        <f ca="1">IF($N$1&lt;&gt;"",Sheet10!N24,"")</f>
        <v/>
      </c>
      <c r="O24" s="83"/>
    </row>
    <row r="25" spans="1:15" s="76" customFormat="1" ht="39.950000000000003" customHeight="1" x14ac:dyDescent="0.2">
      <c r="A25" s="74">
        <v>24</v>
      </c>
      <c r="B25" s="69" t="str">
        <f ca="1">IF($B$1&lt;&gt;"",Sheet10!B25,"")</f>
        <v/>
      </c>
      <c r="C25" s="83"/>
      <c r="D25" s="69" t="str">
        <f ca="1">IF($D$1&lt;&gt;"",Sheet10!D25,"")</f>
        <v/>
      </c>
      <c r="E25" s="83"/>
      <c r="F25" s="69" t="str">
        <f ca="1">IF($F$1&lt;&gt;"",Sheet10!F25,"")</f>
        <v/>
      </c>
      <c r="G25" s="83"/>
      <c r="H25" s="69" t="str">
        <f ca="1">IF($H$1&lt;&gt;"",Sheet10!H25,"")</f>
        <v/>
      </c>
      <c r="I25" s="83"/>
      <c r="J25" s="69" t="str">
        <f ca="1">IF($J$1&lt;&gt;"",Sheet10!J25,"")</f>
        <v/>
      </c>
      <c r="K25" s="83"/>
      <c r="L25" s="69" t="str">
        <f ca="1">IF($L$1&lt;&gt;"",Sheet10!L25,"")</f>
        <v/>
      </c>
      <c r="M25" s="83"/>
      <c r="N25" s="69" t="str">
        <f ca="1">IF($N$1&lt;&gt;"",Sheet10!N25,"")</f>
        <v/>
      </c>
      <c r="O25" s="83"/>
    </row>
    <row r="26" spans="1:15" s="76" customFormat="1" ht="39.950000000000003" customHeight="1" x14ac:dyDescent="0.2">
      <c r="A26" s="74">
        <v>25</v>
      </c>
      <c r="B26" s="69" t="str">
        <f ca="1">IF($B$1&lt;&gt;"",Sheet10!B26,"")</f>
        <v/>
      </c>
      <c r="C26" s="83"/>
      <c r="D26" s="69" t="str">
        <f ca="1">IF($D$1&lt;&gt;"",Sheet10!D26,"")</f>
        <v/>
      </c>
      <c r="E26" s="83"/>
      <c r="F26" s="69" t="str">
        <f ca="1">IF($F$1&lt;&gt;"",Sheet10!F26,"")</f>
        <v/>
      </c>
      <c r="G26" s="83"/>
      <c r="H26" s="69" t="str">
        <f ca="1">IF($H$1&lt;&gt;"",Sheet10!H26,"")</f>
        <v/>
      </c>
      <c r="I26" s="83"/>
      <c r="J26" s="69" t="str">
        <f ca="1">IF($J$1&lt;&gt;"",Sheet10!J26,"")</f>
        <v/>
      </c>
      <c r="K26" s="83"/>
      <c r="L26" s="69" t="str">
        <f ca="1">IF($L$1&lt;&gt;"",Sheet10!L26,"")</f>
        <v/>
      </c>
      <c r="M26" s="83"/>
      <c r="N26" s="69" t="str">
        <f ca="1">IF($N$1&lt;&gt;"",Sheet10!N26,"")</f>
        <v/>
      </c>
      <c r="O26" s="83"/>
    </row>
    <row r="27" spans="1:15" s="76" customFormat="1" ht="39.950000000000003" customHeight="1" x14ac:dyDescent="0.2">
      <c r="A27" s="74">
        <v>26</v>
      </c>
      <c r="B27" s="69" t="str">
        <f ca="1">IF($B$1&lt;&gt;"",Sheet10!B27,"")</f>
        <v/>
      </c>
      <c r="C27" s="83"/>
      <c r="D27" s="69" t="str">
        <f ca="1">IF($D$1&lt;&gt;"",Sheet10!D27,"")</f>
        <v/>
      </c>
      <c r="E27" s="83"/>
      <c r="F27" s="69" t="str">
        <f ca="1">IF($F$1&lt;&gt;"",Sheet10!F27,"")</f>
        <v/>
      </c>
      <c r="G27" s="83"/>
      <c r="H27" s="69" t="str">
        <f ca="1">IF($H$1&lt;&gt;"",Sheet10!H27,"")</f>
        <v/>
      </c>
      <c r="I27" s="83"/>
      <c r="J27" s="69" t="str">
        <f ca="1">IF($J$1&lt;&gt;"",Sheet10!J27,"")</f>
        <v/>
      </c>
      <c r="K27" s="83"/>
      <c r="L27" s="69" t="str">
        <f ca="1">IF($L$1&lt;&gt;"",Sheet10!L27,"")</f>
        <v/>
      </c>
      <c r="M27" s="83"/>
      <c r="N27" s="69" t="str">
        <f ca="1">IF($N$1&lt;&gt;"",Sheet10!N27,"")</f>
        <v/>
      </c>
      <c r="O27" s="83"/>
    </row>
    <row r="28" spans="1:15" s="76" customFormat="1" ht="39.950000000000003" customHeight="1" x14ac:dyDescent="0.2">
      <c r="A28" s="74">
        <v>27</v>
      </c>
      <c r="B28" s="69" t="str">
        <f ca="1">IF($B$1&lt;&gt;"",Sheet10!B28,"")</f>
        <v/>
      </c>
      <c r="C28" s="83"/>
      <c r="D28" s="69" t="str">
        <f ca="1">IF($D$1&lt;&gt;"",Sheet10!D28,"")</f>
        <v/>
      </c>
      <c r="E28" s="83"/>
      <c r="F28" s="69" t="str">
        <f ca="1">IF($F$1&lt;&gt;"",Sheet10!F28,"")</f>
        <v/>
      </c>
      <c r="G28" s="83"/>
      <c r="H28" s="69" t="str">
        <f ca="1">IF($H$1&lt;&gt;"",Sheet10!H28,"")</f>
        <v/>
      </c>
      <c r="I28" s="83"/>
      <c r="J28" s="69" t="str">
        <f ca="1">IF($J$1&lt;&gt;"",Sheet10!J28,"")</f>
        <v/>
      </c>
      <c r="K28" s="83"/>
      <c r="L28" s="69" t="str">
        <f ca="1">IF($L$1&lt;&gt;"",Sheet10!L28,"")</f>
        <v/>
      </c>
      <c r="M28" s="83"/>
      <c r="N28" s="69" t="str">
        <f ca="1">IF($N$1&lt;&gt;"",Sheet10!N28,"")</f>
        <v/>
      </c>
      <c r="O28" s="83"/>
    </row>
    <row r="29" spans="1:15" s="76" customFormat="1" ht="39.950000000000003" customHeight="1" x14ac:dyDescent="0.2">
      <c r="A29" s="74">
        <v>28</v>
      </c>
      <c r="B29" s="69" t="str">
        <f ca="1">IF($B$1&lt;&gt;"",Sheet10!B29,"")</f>
        <v/>
      </c>
      <c r="C29" s="83"/>
      <c r="D29" s="69" t="str">
        <f ca="1">IF($D$1&lt;&gt;"",Sheet10!D29,"")</f>
        <v/>
      </c>
      <c r="E29" s="83"/>
      <c r="F29" s="69" t="str">
        <f ca="1">IF($F$1&lt;&gt;"",Sheet10!F29,"")</f>
        <v/>
      </c>
      <c r="G29" s="83"/>
      <c r="H29" s="69" t="str">
        <f ca="1">IF($H$1&lt;&gt;"",Sheet10!H29,"")</f>
        <v/>
      </c>
      <c r="I29" s="83"/>
      <c r="J29" s="69" t="str">
        <f ca="1">IF($J$1&lt;&gt;"",Sheet10!J29,"")</f>
        <v/>
      </c>
      <c r="K29" s="83"/>
      <c r="L29" s="69" t="str">
        <f ca="1">IF($L$1&lt;&gt;"",Sheet10!L29,"")</f>
        <v/>
      </c>
      <c r="M29" s="83"/>
      <c r="N29" s="69" t="str">
        <f ca="1">IF($N$1&lt;&gt;"",Sheet10!N29,"")</f>
        <v/>
      </c>
      <c r="O29" s="83"/>
    </row>
    <row r="30" spans="1:15" s="76" customFormat="1" ht="39.950000000000003" customHeight="1" x14ac:dyDescent="0.2">
      <c r="A30" s="74">
        <v>29</v>
      </c>
      <c r="B30" s="69" t="str">
        <f ca="1">IF($B$1&lt;&gt;"",Sheet10!B30,"")</f>
        <v/>
      </c>
      <c r="C30" s="83"/>
      <c r="D30" s="69" t="str">
        <f ca="1">IF($D$1&lt;&gt;"",Sheet10!D30,"")</f>
        <v/>
      </c>
      <c r="E30" s="83"/>
      <c r="F30" s="69" t="str">
        <f ca="1">IF($F$1&lt;&gt;"",Sheet10!F30,"")</f>
        <v/>
      </c>
      <c r="G30" s="83"/>
      <c r="H30" s="69" t="str">
        <f ca="1">IF($H$1&lt;&gt;"",Sheet10!H30,"")</f>
        <v/>
      </c>
      <c r="I30" s="83"/>
      <c r="J30" s="69" t="str">
        <f ca="1">IF($J$1&lt;&gt;"",Sheet10!J30,"")</f>
        <v/>
      </c>
      <c r="K30" s="83"/>
      <c r="L30" s="69" t="str">
        <f ca="1">IF($L$1&lt;&gt;"",Sheet10!L30,"")</f>
        <v/>
      </c>
      <c r="M30" s="83"/>
      <c r="N30" s="69" t="str">
        <f ca="1">IF($N$1&lt;&gt;"",Sheet10!N30,"")</f>
        <v/>
      </c>
      <c r="O30" s="83"/>
    </row>
    <row r="31" spans="1:15" s="76" customFormat="1" ht="39.950000000000003" customHeight="1" x14ac:dyDescent="0.2">
      <c r="A31" s="74">
        <v>30</v>
      </c>
      <c r="B31" s="69" t="str">
        <f ca="1">IF($B$1&lt;&gt;"",Sheet10!B31,"")</f>
        <v/>
      </c>
      <c r="C31" s="83"/>
      <c r="D31" s="69" t="str">
        <f ca="1">IF($D$1&lt;&gt;"",Sheet10!D31,"")</f>
        <v/>
      </c>
      <c r="E31" s="83"/>
      <c r="F31" s="69" t="str">
        <f ca="1">IF($F$1&lt;&gt;"",Sheet10!F31,"")</f>
        <v/>
      </c>
      <c r="G31" s="83"/>
      <c r="H31" s="69" t="str">
        <f ca="1">IF($H$1&lt;&gt;"",Sheet10!H31,"")</f>
        <v/>
      </c>
      <c r="I31" s="83"/>
      <c r="J31" s="69" t="str">
        <f ca="1">IF($J$1&lt;&gt;"",Sheet10!J31,"")</f>
        <v/>
      </c>
      <c r="K31" s="83"/>
      <c r="L31" s="69" t="str">
        <f ca="1">IF($L$1&lt;&gt;"",Sheet10!L31,"")</f>
        <v/>
      </c>
      <c r="M31" s="83"/>
      <c r="N31" s="69" t="str">
        <f ca="1">IF($N$1&lt;&gt;"",Sheet10!N31,"")</f>
        <v/>
      </c>
      <c r="O31" s="83"/>
    </row>
    <row r="32" spans="1:15" s="76" customFormat="1" ht="39.950000000000003" customHeight="1" x14ac:dyDescent="0.2">
      <c r="A32" s="74">
        <v>31</v>
      </c>
      <c r="B32" s="69" t="str">
        <f ca="1">IF($B$1&lt;&gt;"",Sheet10!B32,"")</f>
        <v/>
      </c>
      <c r="C32" s="83"/>
      <c r="D32" s="69" t="str">
        <f ca="1">IF($D$1&lt;&gt;"",Sheet10!D32,"")</f>
        <v/>
      </c>
      <c r="E32" s="83"/>
      <c r="F32" s="69" t="str">
        <f ca="1">IF($F$1&lt;&gt;"",Sheet10!F32,"")</f>
        <v/>
      </c>
      <c r="G32" s="83"/>
      <c r="H32" s="69" t="str">
        <f ca="1">IF($H$1&lt;&gt;"",Sheet10!H32,"")</f>
        <v/>
      </c>
      <c r="I32" s="83"/>
      <c r="J32" s="69" t="str">
        <f ca="1">IF($J$1&lt;&gt;"",Sheet10!J32,"")</f>
        <v/>
      </c>
      <c r="K32" s="83"/>
      <c r="L32" s="69" t="str">
        <f ca="1">IF($L$1&lt;&gt;"",Sheet10!L32,"")</f>
        <v/>
      </c>
      <c r="M32" s="83"/>
      <c r="N32" s="69" t="str">
        <f ca="1">IF($N$1&lt;&gt;"",Sheet10!N32,"")</f>
        <v/>
      </c>
      <c r="O32" s="83"/>
    </row>
    <row r="33" spans="1:15" s="76" customFormat="1" ht="39.950000000000003" customHeight="1" x14ac:dyDescent="0.2">
      <c r="A33" s="74">
        <v>32</v>
      </c>
      <c r="B33" s="69" t="str">
        <f ca="1">IF($B$1&lt;&gt;"",Sheet10!B33,"")</f>
        <v/>
      </c>
      <c r="C33" s="83"/>
      <c r="D33" s="69" t="str">
        <f ca="1">IF($D$1&lt;&gt;"",Sheet10!D33,"")</f>
        <v/>
      </c>
      <c r="E33" s="83"/>
      <c r="F33" s="69" t="str">
        <f ca="1">IF($F$1&lt;&gt;"",Sheet10!F33,"")</f>
        <v/>
      </c>
      <c r="G33" s="83"/>
      <c r="H33" s="69" t="str">
        <f ca="1">IF($H$1&lt;&gt;"",Sheet10!H33,"")</f>
        <v/>
      </c>
      <c r="I33" s="83"/>
      <c r="J33" s="69" t="str">
        <f ca="1">IF($J$1&lt;&gt;"",Sheet10!J33,"")</f>
        <v/>
      </c>
      <c r="K33" s="83"/>
      <c r="L33" s="69" t="str">
        <f ca="1">IF($L$1&lt;&gt;"",Sheet10!L33,"")</f>
        <v/>
      </c>
      <c r="M33" s="83"/>
      <c r="N33" s="69" t="str">
        <f ca="1">IF($N$1&lt;&gt;"",Sheet10!N33,"")</f>
        <v/>
      </c>
      <c r="O33" s="83"/>
    </row>
    <row r="34" spans="1:15" s="76" customFormat="1" ht="39.950000000000003" customHeight="1" x14ac:dyDescent="0.2">
      <c r="A34" s="74">
        <v>33</v>
      </c>
      <c r="B34" s="69" t="str">
        <f ca="1">IF($B$1&lt;&gt;"",Sheet10!B34,"")</f>
        <v/>
      </c>
      <c r="C34" s="83"/>
      <c r="D34" s="69" t="str">
        <f ca="1">IF($D$1&lt;&gt;"",Sheet10!D34,"")</f>
        <v/>
      </c>
      <c r="E34" s="83"/>
      <c r="F34" s="69" t="str">
        <f ca="1">IF($F$1&lt;&gt;"",Sheet10!F34,"")</f>
        <v/>
      </c>
      <c r="G34" s="83"/>
      <c r="H34" s="69" t="str">
        <f ca="1">IF($H$1&lt;&gt;"",Sheet10!H34,"")</f>
        <v/>
      </c>
      <c r="I34" s="83"/>
      <c r="J34" s="69" t="str">
        <f ca="1">IF($J$1&lt;&gt;"",Sheet10!J34,"")</f>
        <v/>
      </c>
      <c r="K34" s="83"/>
      <c r="L34" s="69" t="str">
        <f ca="1">IF($L$1&lt;&gt;"",Sheet10!L34,"")</f>
        <v/>
      </c>
      <c r="M34" s="83"/>
      <c r="N34" s="69" t="str">
        <f ca="1">IF($N$1&lt;&gt;"",Sheet10!N34,"")</f>
        <v/>
      </c>
      <c r="O34" s="83"/>
    </row>
    <row r="35" spans="1:15" s="76" customFormat="1" ht="39.950000000000003" customHeight="1" x14ac:dyDescent="0.2">
      <c r="A35" s="74">
        <v>34</v>
      </c>
      <c r="B35" s="69" t="str">
        <f ca="1">IF($B$1&lt;&gt;"",Sheet10!B35,"")</f>
        <v/>
      </c>
      <c r="C35" s="83"/>
      <c r="D35" s="69" t="str">
        <f ca="1">IF($D$1&lt;&gt;"",Sheet10!D35,"")</f>
        <v/>
      </c>
      <c r="E35" s="83"/>
      <c r="F35" s="69" t="str">
        <f ca="1">IF($F$1&lt;&gt;"",Sheet10!F35,"")</f>
        <v/>
      </c>
      <c r="G35" s="83"/>
      <c r="H35" s="69" t="str">
        <f ca="1">IF($H$1&lt;&gt;"",Sheet10!H35,"")</f>
        <v/>
      </c>
      <c r="I35" s="83"/>
      <c r="J35" s="69" t="str">
        <f ca="1">IF($J$1&lt;&gt;"",Sheet10!J35,"")</f>
        <v/>
      </c>
      <c r="K35" s="83"/>
      <c r="L35" s="69" t="str">
        <f ca="1">IF($L$1&lt;&gt;"",Sheet10!L35,"")</f>
        <v/>
      </c>
      <c r="M35" s="83"/>
      <c r="N35" s="69" t="str">
        <f ca="1">IF($N$1&lt;&gt;"",Sheet10!N35,"")</f>
        <v/>
      </c>
      <c r="O35" s="83"/>
    </row>
    <row r="36" spans="1:15" s="76" customFormat="1" ht="39.950000000000003" customHeight="1" x14ac:dyDescent="0.2">
      <c r="A36" s="74">
        <v>35</v>
      </c>
      <c r="B36" s="69" t="str">
        <f ca="1">IF($B$1&lt;&gt;"",Sheet10!B36,"")</f>
        <v/>
      </c>
      <c r="C36" s="83"/>
      <c r="D36" s="69" t="str">
        <f ca="1">IF($D$1&lt;&gt;"",Sheet10!D36,"")</f>
        <v/>
      </c>
      <c r="E36" s="83"/>
      <c r="F36" s="69" t="str">
        <f ca="1">IF($F$1&lt;&gt;"",Sheet10!F36,"")</f>
        <v/>
      </c>
      <c r="G36" s="83"/>
      <c r="H36" s="69" t="str">
        <f ca="1">IF($H$1&lt;&gt;"",Sheet10!H36,"")</f>
        <v/>
      </c>
      <c r="I36" s="83"/>
      <c r="J36" s="69" t="str">
        <f ca="1">IF($J$1&lt;&gt;"",Sheet10!J36,"")</f>
        <v/>
      </c>
      <c r="K36" s="83"/>
      <c r="L36" s="69" t="str">
        <f ca="1">IF($L$1&lt;&gt;"",Sheet10!L36,"")</f>
        <v/>
      </c>
      <c r="M36" s="83"/>
      <c r="N36" s="69" t="str">
        <f ca="1">IF($N$1&lt;&gt;"",Sheet10!N36,"")</f>
        <v/>
      </c>
      <c r="O36" s="83"/>
    </row>
    <row r="37" spans="1:15" s="76" customFormat="1" ht="39.950000000000003" customHeight="1" x14ac:dyDescent="0.2">
      <c r="A37" s="74">
        <v>36</v>
      </c>
      <c r="B37" s="69" t="str">
        <f ca="1">IF($B$1&lt;&gt;"",Sheet10!B37,"")</f>
        <v/>
      </c>
      <c r="C37" s="83"/>
      <c r="D37" s="69" t="str">
        <f ca="1">IF($D$1&lt;&gt;"",Sheet10!D37,"")</f>
        <v/>
      </c>
      <c r="E37" s="83"/>
      <c r="F37" s="69" t="str">
        <f ca="1">IF($F$1&lt;&gt;"",Sheet10!F37,"")</f>
        <v/>
      </c>
      <c r="G37" s="83"/>
      <c r="H37" s="69" t="str">
        <f ca="1">IF($H$1&lt;&gt;"",Sheet10!H37,"")</f>
        <v/>
      </c>
      <c r="I37" s="83"/>
      <c r="J37" s="69" t="str">
        <f ca="1">IF($J$1&lt;&gt;"",Sheet10!J37,"")</f>
        <v/>
      </c>
      <c r="K37" s="83"/>
      <c r="L37" s="69" t="str">
        <f ca="1">IF($L$1&lt;&gt;"",Sheet10!L37,"")</f>
        <v/>
      </c>
      <c r="M37" s="83"/>
      <c r="N37" s="69" t="str">
        <f ca="1">IF($N$1&lt;&gt;"",Sheet10!N37,"")</f>
        <v/>
      </c>
      <c r="O37" s="83"/>
    </row>
    <row r="38" spans="1:15" s="76" customFormat="1" ht="39.950000000000003" customHeight="1" x14ac:dyDescent="0.2">
      <c r="A38" s="74">
        <v>37</v>
      </c>
      <c r="B38" s="69" t="str">
        <f ca="1">IF($B$1&lt;&gt;"",Sheet10!B38,"")</f>
        <v/>
      </c>
      <c r="C38" s="83"/>
      <c r="D38" s="69" t="str">
        <f ca="1">IF($D$1&lt;&gt;"",Sheet10!D38,"")</f>
        <v/>
      </c>
      <c r="E38" s="83"/>
      <c r="F38" s="69" t="str">
        <f ca="1">IF($F$1&lt;&gt;"",Sheet10!F38,"")</f>
        <v/>
      </c>
      <c r="G38" s="83"/>
      <c r="H38" s="69" t="str">
        <f ca="1">IF($H$1&lt;&gt;"",Sheet10!H38,"")</f>
        <v/>
      </c>
      <c r="I38" s="83"/>
      <c r="J38" s="69" t="str">
        <f ca="1">IF($J$1&lt;&gt;"",Sheet10!J38,"")</f>
        <v/>
      </c>
      <c r="K38" s="83"/>
      <c r="L38" s="69" t="str">
        <f ca="1">IF($L$1&lt;&gt;"",Sheet10!L38,"")</f>
        <v/>
      </c>
      <c r="M38" s="83"/>
      <c r="N38" s="69" t="str">
        <f ca="1">IF($N$1&lt;&gt;"",Sheet10!N38,"")</f>
        <v/>
      </c>
      <c r="O38" s="83"/>
    </row>
    <row r="39" spans="1:15" s="76" customFormat="1" ht="39.950000000000003" customHeight="1" x14ac:dyDescent="0.2">
      <c r="A39" s="74">
        <v>38</v>
      </c>
      <c r="B39" s="69" t="str">
        <f ca="1">IF($B$1&lt;&gt;"",Sheet10!B39,"")</f>
        <v/>
      </c>
      <c r="C39" s="83"/>
      <c r="D39" s="69" t="str">
        <f ca="1">IF($D$1&lt;&gt;"",Sheet10!D39,"")</f>
        <v/>
      </c>
      <c r="E39" s="83"/>
      <c r="F39" s="69" t="str">
        <f ca="1">IF($F$1&lt;&gt;"",Sheet10!F39,"")</f>
        <v/>
      </c>
      <c r="G39" s="83"/>
      <c r="H39" s="69" t="str">
        <f ca="1">IF($H$1&lt;&gt;"",Sheet10!H39,"")</f>
        <v/>
      </c>
      <c r="I39" s="83"/>
      <c r="J39" s="69" t="str">
        <f ca="1">IF($J$1&lt;&gt;"",Sheet10!J39,"")</f>
        <v/>
      </c>
      <c r="K39" s="83"/>
      <c r="L39" s="69" t="str">
        <f ca="1">IF($L$1&lt;&gt;"",Sheet10!L39,"")</f>
        <v/>
      </c>
      <c r="M39" s="83"/>
      <c r="N39" s="69" t="str">
        <f ca="1">IF($N$1&lt;&gt;"",Sheet10!N39,"")</f>
        <v/>
      </c>
      <c r="O39" s="83"/>
    </row>
    <row r="40" spans="1:15" s="76" customFormat="1" ht="39.950000000000003" customHeight="1" x14ac:dyDescent="0.2">
      <c r="A40" s="74">
        <v>39</v>
      </c>
      <c r="B40" s="69" t="str">
        <f ca="1">IF($B$1&lt;&gt;"",Sheet10!B40,"")</f>
        <v/>
      </c>
      <c r="C40" s="83"/>
      <c r="D40" s="69" t="str">
        <f ca="1">IF($D$1&lt;&gt;"",Sheet10!D40,"")</f>
        <v/>
      </c>
      <c r="E40" s="83"/>
      <c r="F40" s="69" t="str">
        <f ca="1">IF($F$1&lt;&gt;"",Sheet10!F40,"")</f>
        <v/>
      </c>
      <c r="G40" s="83"/>
      <c r="H40" s="69" t="str">
        <f ca="1">IF($H$1&lt;&gt;"",Sheet10!H40,"")</f>
        <v/>
      </c>
      <c r="I40" s="83"/>
      <c r="J40" s="69" t="str">
        <f ca="1">IF($J$1&lt;&gt;"",Sheet10!J40,"")</f>
        <v/>
      </c>
      <c r="K40" s="83"/>
      <c r="L40" s="69" t="str">
        <f ca="1">IF($L$1&lt;&gt;"",Sheet10!L40,"")</f>
        <v/>
      </c>
      <c r="M40" s="83"/>
      <c r="N40" s="69" t="str">
        <f ca="1">IF($N$1&lt;&gt;"",Sheet10!N40,"")</f>
        <v/>
      </c>
      <c r="O40" s="83"/>
    </row>
    <row r="41" spans="1:15" s="76" customFormat="1" ht="39.950000000000003" customHeight="1" x14ac:dyDescent="0.2">
      <c r="A41" s="74">
        <v>40</v>
      </c>
      <c r="B41" s="69" t="str">
        <f ca="1">IF($B$1&lt;&gt;"",Sheet10!B41,"")</f>
        <v/>
      </c>
      <c r="C41" s="83"/>
      <c r="D41" s="69" t="str">
        <f ca="1">IF($D$1&lt;&gt;"",Sheet10!D41,"")</f>
        <v/>
      </c>
      <c r="E41" s="83"/>
      <c r="F41" s="69" t="str">
        <f ca="1">IF($F$1&lt;&gt;"",Sheet10!F41,"")</f>
        <v/>
      </c>
      <c r="G41" s="83"/>
      <c r="H41" s="69" t="str">
        <f ca="1">IF($H$1&lt;&gt;"",Sheet10!H41,"")</f>
        <v/>
      </c>
      <c r="I41" s="83"/>
      <c r="J41" s="69" t="str">
        <f ca="1">IF($J$1&lt;&gt;"",Sheet10!J41,"")</f>
        <v/>
      </c>
      <c r="K41" s="83"/>
      <c r="L41" s="69" t="str">
        <f ca="1">IF($L$1&lt;&gt;"",Sheet10!L41,"")</f>
        <v/>
      </c>
      <c r="M41" s="83"/>
      <c r="N41" s="69" t="str">
        <f ca="1">IF($N$1&lt;&gt;"",Sheet10!N41,"")</f>
        <v/>
      </c>
      <c r="O41" s="83"/>
    </row>
    <row r="42" spans="1:15" s="76" customFormat="1" ht="39.950000000000003" customHeight="1" x14ac:dyDescent="0.2">
      <c r="A42" s="74">
        <v>41</v>
      </c>
      <c r="B42" s="69" t="str">
        <f ca="1">IF($B$1&lt;&gt;"",Sheet10!B42,"")</f>
        <v/>
      </c>
      <c r="C42" s="83"/>
      <c r="D42" s="69" t="str">
        <f ca="1">IF($D$1&lt;&gt;"",Sheet10!D42,"")</f>
        <v/>
      </c>
      <c r="E42" s="83"/>
      <c r="F42" s="69" t="str">
        <f ca="1">IF($F$1&lt;&gt;"",Sheet10!F42,"")</f>
        <v/>
      </c>
      <c r="G42" s="83"/>
      <c r="H42" s="69" t="str">
        <f ca="1">IF($H$1&lt;&gt;"",Sheet10!H42,"")</f>
        <v/>
      </c>
      <c r="I42" s="83"/>
      <c r="J42" s="69" t="str">
        <f ca="1">IF($J$1&lt;&gt;"",Sheet10!J42,"")</f>
        <v/>
      </c>
      <c r="K42" s="83"/>
      <c r="L42" s="69" t="str">
        <f ca="1">IF($L$1&lt;&gt;"",Sheet10!L42,"")</f>
        <v/>
      </c>
      <c r="M42" s="83"/>
      <c r="N42" s="69" t="str">
        <f ca="1">IF($N$1&lt;&gt;"",Sheet10!N42,"")</f>
        <v/>
      </c>
      <c r="O42" s="83"/>
    </row>
    <row r="43" spans="1:15" s="76" customFormat="1" ht="39.950000000000003" customHeight="1" x14ac:dyDescent="0.2">
      <c r="A43" s="74">
        <v>42</v>
      </c>
      <c r="B43" s="69" t="str">
        <f ca="1">IF($B$1&lt;&gt;"",Sheet10!B43,"")</f>
        <v/>
      </c>
      <c r="C43" s="83"/>
      <c r="D43" s="69" t="str">
        <f ca="1">IF($D$1&lt;&gt;"",Sheet10!D43,"")</f>
        <v/>
      </c>
      <c r="E43" s="83"/>
      <c r="F43" s="69" t="str">
        <f ca="1">IF($F$1&lt;&gt;"",Sheet10!F43,"")</f>
        <v/>
      </c>
      <c r="G43" s="83"/>
      <c r="H43" s="69" t="str">
        <f ca="1">IF($H$1&lt;&gt;"",Sheet10!H43,"")</f>
        <v/>
      </c>
      <c r="I43" s="83"/>
      <c r="J43" s="69" t="str">
        <f ca="1">IF($J$1&lt;&gt;"",Sheet10!J43,"")</f>
        <v/>
      </c>
      <c r="K43" s="83"/>
      <c r="L43" s="69" t="str">
        <f ca="1">IF($L$1&lt;&gt;"",Sheet10!L43,"")</f>
        <v/>
      </c>
      <c r="M43" s="83"/>
      <c r="N43" s="69" t="str">
        <f ca="1">IF($N$1&lt;&gt;"",Sheet10!N43,"")</f>
        <v/>
      </c>
      <c r="O43" s="83"/>
    </row>
    <row r="44" spans="1:15" s="76" customFormat="1" ht="39.950000000000003" customHeight="1" x14ac:dyDescent="0.2">
      <c r="A44" s="74">
        <v>43</v>
      </c>
      <c r="B44" s="69" t="str">
        <f ca="1">IF($B$1&lt;&gt;"",Sheet10!B44,"")</f>
        <v/>
      </c>
      <c r="C44" s="83"/>
      <c r="D44" s="69" t="str">
        <f ca="1">IF($D$1&lt;&gt;"",Sheet10!D44,"")</f>
        <v/>
      </c>
      <c r="E44" s="83"/>
      <c r="F44" s="69" t="str">
        <f ca="1">IF($F$1&lt;&gt;"",Sheet10!F44,"")</f>
        <v/>
      </c>
      <c r="G44" s="83"/>
      <c r="H44" s="69" t="str">
        <f ca="1">IF($H$1&lt;&gt;"",Sheet10!H44,"")</f>
        <v/>
      </c>
      <c r="I44" s="83"/>
      <c r="J44" s="69" t="str">
        <f ca="1">IF($J$1&lt;&gt;"",Sheet10!J44,"")</f>
        <v/>
      </c>
      <c r="K44" s="83"/>
      <c r="L44" s="69" t="str">
        <f ca="1">IF($L$1&lt;&gt;"",Sheet10!L44,"")</f>
        <v/>
      </c>
      <c r="M44" s="83"/>
      <c r="N44" s="69" t="str">
        <f ca="1">IF($N$1&lt;&gt;"",Sheet10!N44,"")</f>
        <v/>
      </c>
      <c r="O44" s="83"/>
    </row>
    <row r="45" spans="1:15" s="76" customFormat="1" ht="39.950000000000003" customHeight="1" x14ac:dyDescent="0.2">
      <c r="A45" s="74">
        <v>44</v>
      </c>
      <c r="B45" s="69" t="str">
        <f ca="1">IF($B$1&lt;&gt;"",Sheet10!B45,"")</f>
        <v/>
      </c>
      <c r="C45" s="83"/>
      <c r="D45" s="69" t="str">
        <f ca="1">IF($D$1&lt;&gt;"",Sheet10!D45,"")</f>
        <v/>
      </c>
      <c r="E45" s="83"/>
      <c r="F45" s="69" t="str">
        <f ca="1">IF($F$1&lt;&gt;"",Sheet10!F45,"")</f>
        <v/>
      </c>
      <c r="G45" s="83"/>
      <c r="H45" s="69" t="str">
        <f ca="1">IF($H$1&lt;&gt;"",Sheet10!H45,"")</f>
        <v/>
      </c>
      <c r="I45" s="83"/>
      <c r="J45" s="69" t="str">
        <f ca="1">IF($J$1&lt;&gt;"",Sheet10!J45,"")</f>
        <v/>
      </c>
      <c r="K45" s="83"/>
      <c r="L45" s="69" t="str">
        <f ca="1">IF($L$1&lt;&gt;"",Sheet10!L45,"")</f>
        <v/>
      </c>
      <c r="M45" s="83"/>
      <c r="N45" s="69" t="str">
        <f ca="1">IF($N$1&lt;&gt;"",Sheet10!N45,"")</f>
        <v/>
      </c>
      <c r="O45" s="83"/>
    </row>
    <row r="46" spans="1:15" s="76" customFormat="1" ht="39.950000000000003" customHeight="1" x14ac:dyDescent="0.2">
      <c r="A46" s="74">
        <v>45</v>
      </c>
      <c r="B46" s="69" t="str">
        <f ca="1">IF($B$1&lt;&gt;"",Sheet10!B46,"")</f>
        <v/>
      </c>
      <c r="C46" s="83"/>
      <c r="D46" s="69" t="str">
        <f ca="1">IF($D$1&lt;&gt;"",Sheet10!D46,"")</f>
        <v/>
      </c>
      <c r="E46" s="83"/>
      <c r="F46" s="69" t="str">
        <f ca="1">IF($F$1&lt;&gt;"",Sheet10!F46,"")</f>
        <v/>
      </c>
      <c r="G46" s="83"/>
      <c r="H46" s="69" t="str">
        <f ca="1">IF($H$1&lt;&gt;"",Sheet10!H46,"")</f>
        <v/>
      </c>
      <c r="I46" s="83"/>
      <c r="J46" s="69" t="str">
        <f ca="1">IF($J$1&lt;&gt;"",Sheet10!J46,"")</f>
        <v/>
      </c>
      <c r="K46" s="83"/>
      <c r="L46" s="69" t="str">
        <f ca="1">IF($L$1&lt;&gt;"",Sheet10!L46,"")</f>
        <v/>
      </c>
      <c r="M46" s="83"/>
      <c r="N46" s="69" t="str">
        <f ca="1">IF($N$1&lt;&gt;"",Sheet10!N46,"")</f>
        <v/>
      </c>
      <c r="O46" s="83"/>
    </row>
    <row r="47" spans="1:15" s="76" customFormat="1" ht="39.950000000000003" customHeight="1" x14ac:dyDescent="0.2">
      <c r="A47" s="74">
        <v>46</v>
      </c>
      <c r="B47" s="69" t="str">
        <f ca="1">IF($B$1&lt;&gt;"",Sheet10!B47,"")</f>
        <v/>
      </c>
      <c r="C47" s="83"/>
      <c r="D47" s="69" t="str">
        <f ca="1">IF($D$1&lt;&gt;"",Sheet10!D47,"")</f>
        <v/>
      </c>
      <c r="E47" s="83"/>
      <c r="F47" s="69" t="str">
        <f ca="1">IF($F$1&lt;&gt;"",Sheet10!F47,"")</f>
        <v/>
      </c>
      <c r="G47" s="83"/>
      <c r="H47" s="69" t="str">
        <f ca="1">IF($H$1&lt;&gt;"",Sheet10!H47,"")</f>
        <v/>
      </c>
      <c r="I47" s="83"/>
      <c r="J47" s="69" t="str">
        <f ca="1">IF($J$1&lt;&gt;"",Sheet10!J47,"")</f>
        <v/>
      </c>
      <c r="K47" s="83"/>
      <c r="L47" s="69" t="str">
        <f ca="1">IF($L$1&lt;&gt;"",Sheet10!L47,"")</f>
        <v/>
      </c>
      <c r="M47" s="83"/>
      <c r="N47" s="69" t="str">
        <f ca="1">IF($N$1&lt;&gt;"",Sheet10!N47,"")</f>
        <v/>
      </c>
      <c r="O47" s="83"/>
    </row>
    <row r="48" spans="1:15" s="76" customFormat="1" ht="39.950000000000003" customHeight="1" x14ac:dyDescent="0.2">
      <c r="A48" s="74">
        <v>47</v>
      </c>
      <c r="B48" s="69" t="str">
        <f ca="1">IF($B$1&lt;&gt;"",Sheet10!B48,"")</f>
        <v/>
      </c>
      <c r="C48" s="83"/>
      <c r="D48" s="69" t="str">
        <f ca="1">IF($D$1&lt;&gt;"",Sheet10!D48,"")</f>
        <v/>
      </c>
      <c r="E48" s="83"/>
      <c r="F48" s="69" t="str">
        <f ca="1">IF($F$1&lt;&gt;"",Sheet10!F48,"")</f>
        <v/>
      </c>
      <c r="G48" s="83"/>
      <c r="H48" s="69" t="str">
        <f ca="1">IF($H$1&lt;&gt;"",Sheet10!H48,"")</f>
        <v/>
      </c>
      <c r="I48" s="83"/>
      <c r="J48" s="69" t="str">
        <f ca="1">IF($J$1&lt;&gt;"",Sheet10!J48,"")</f>
        <v/>
      </c>
      <c r="K48" s="83"/>
      <c r="L48" s="69" t="str">
        <f ca="1">IF($L$1&lt;&gt;"",Sheet10!L48,"")</f>
        <v/>
      </c>
      <c r="M48" s="83"/>
      <c r="N48" s="69" t="str">
        <f ca="1">IF($N$1&lt;&gt;"",Sheet10!N48,"")</f>
        <v/>
      </c>
      <c r="O48" s="83"/>
    </row>
    <row r="49" spans="1:15" s="76" customFormat="1" ht="39.950000000000003" customHeight="1" x14ac:dyDescent="0.2">
      <c r="A49" s="74">
        <v>48</v>
      </c>
      <c r="B49" s="69" t="str">
        <f ca="1">IF($B$1&lt;&gt;"",Sheet10!B49,"")</f>
        <v/>
      </c>
      <c r="C49" s="83"/>
      <c r="D49" s="69" t="str">
        <f ca="1">IF($D$1&lt;&gt;"",Sheet10!D49,"")</f>
        <v/>
      </c>
      <c r="E49" s="83"/>
      <c r="F49" s="69" t="str">
        <f ca="1">IF($F$1&lt;&gt;"",Sheet10!F49,"")</f>
        <v/>
      </c>
      <c r="G49" s="83"/>
      <c r="H49" s="69" t="str">
        <f ca="1">IF($H$1&lt;&gt;"",Sheet10!H49,"")</f>
        <v/>
      </c>
      <c r="I49" s="83"/>
      <c r="J49" s="69" t="str">
        <f ca="1">IF($J$1&lt;&gt;"",Sheet10!J49,"")</f>
        <v/>
      </c>
      <c r="K49" s="83"/>
      <c r="L49" s="69" t="str">
        <f ca="1">IF($L$1&lt;&gt;"",Sheet10!L49,"")</f>
        <v/>
      </c>
      <c r="M49" s="83"/>
      <c r="N49" s="69" t="str">
        <f ca="1">IF($N$1&lt;&gt;"",Sheet10!N49,"")</f>
        <v/>
      </c>
      <c r="O49" s="83"/>
    </row>
    <row r="50" spans="1:15" s="76" customFormat="1" ht="39.950000000000003" customHeight="1" x14ac:dyDescent="0.2">
      <c r="A50" s="74">
        <v>49</v>
      </c>
      <c r="B50" s="69" t="str">
        <f ca="1">IF($B$1&lt;&gt;"",Sheet10!B50,"")</f>
        <v/>
      </c>
      <c r="C50" s="83"/>
      <c r="D50" s="69" t="str">
        <f ca="1">IF($D$1&lt;&gt;"",Sheet10!D50,"")</f>
        <v/>
      </c>
      <c r="E50" s="83"/>
      <c r="F50" s="69" t="str">
        <f ca="1">IF($F$1&lt;&gt;"",Sheet10!F50,"")</f>
        <v/>
      </c>
      <c r="G50" s="83"/>
      <c r="H50" s="69" t="str">
        <f ca="1">IF($H$1&lt;&gt;"",Sheet10!H50,"")</f>
        <v/>
      </c>
      <c r="I50" s="83"/>
      <c r="J50" s="69" t="str">
        <f ca="1">IF($J$1&lt;&gt;"",Sheet10!J50,"")</f>
        <v/>
      </c>
      <c r="K50" s="83"/>
      <c r="L50" s="69" t="str">
        <f ca="1">IF($L$1&lt;&gt;"",Sheet10!L50,"")</f>
        <v/>
      </c>
      <c r="M50" s="83"/>
      <c r="N50" s="69" t="str">
        <f ca="1">IF($N$1&lt;&gt;"",Sheet10!N50,"")</f>
        <v/>
      </c>
      <c r="O50" s="83"/>
    </row>
    <row r="51" spans="1:15" s="76" customFormat="1" ht="39.950000000000003" customHeight="1" x14ac:dyDescent="0.2">
      <c r="A51" s="74">
        <v>50</v>
      </c>
      <c r="B51" s="69" t="str">
        <f ca="1">IF($B$1&lt;&gt;"",Sheet10!B51,"")</f>
        <v/>
      </c>
      <c r="C51" s="83"/>
      <c r="D51" s="69" t="str">
        <f ca="1">IF($D$1&lt;&gt;"",Sheet10!D51,"")</f>
        <v/>
      </c>
      <c r="E51" s="83"/>
      <c r="F51" s="69" t="str">
        <f ca="1">IF($F$1&lt;&gt;"",Sheet10!F51,"")</f>
        <v/>
      </c>
      <c r="G51" s="83"/>
      <c r="H51" s="69" t="str">
        <f ca="1">IF($H$1&lt;&gt;"",Sheet10!H51,"")</f>
        <v/>
      </c>
      <c r="I51" s="83"/>
      <c r="J51" s="69" t="str">
        <f ca="1">IF($J$1&lt;&gt;"",Sheet10!J51,"")</f>
        <v/>
      </c>
      <c r="K51" s="83"/>
      <c r="L51" s="69" t="str">
        <f ca="1">IF($L$1&lt;&gt;"",Sheet10!L51,"")</f>
        <v/>
      </c>
      <c r="M51" s="83"/>
      <c r="N51" s="69" t="str">
        <f ca="1">IF($N$1&lt;&gt;"",Sheet10!N51,"")</f>
        <v/>
      </c>
      <c r="O51" s="83"/>
    </row>
    <row r="52" spans="1:15" s="76" customFormat="1" ht="39.950000000000003" customHeight="1" x14ac:dyDescent="0.2">
      <c r="A52" s="74">
        <v>51</v>
      </c>
      <c r="B52" s="69" t="str">
        <f ca="1">IF($B$1&lt;&gt;"",Sheet10!B52,"")</f>
        <v/>
      </c>
      <c r="C52" s="83"/>
      <c r="D52" s="69" t="str">
        <f ca="1">IF($D$1&lt;&gt;"",Sheet10!D52,"")</f>
        <v/>
      </c>
      <c r="E52" s="83"/>
      <c r="F52" s="69" t="str">
        <f ca="1">IF($F$1&lt;&gt;"",Sheet10!F52,"")</f>
        <v/>
      </c>
      <c r="G52" s="83"/>
      <c r="H52" s="69" t="str">
        <f ca="1">IF($H$1&lt;&gt;"",Sheet10!H52,"")</f>
        <v/>
      </c>
      <c r="I52" s="83"/>
      <c r="J52" s="69" t="str">
        <f ca="1">IF($J$1&lt;&gt;"",Sheet10!J52,"")</f>
        <v/>
      </c>
      <c r="K52" s="83"/>
      <c r="L52" s="69" t="str">
        <f ca="1">IF($L$1&lt;&gt;"",Sheet10!L52,"")</f>
        <v/>
      </c>
      <c r="M52" s="83"/>
      <c r="N52" s="69" t="str">
        <f ca="1">IF($N$1&lt;&gt;"",Sheet10!N52,"")</f>
        <v/>
      </c>
      <c r="O52" s="83"/>
    </row>
    <row r="53" spans="1:15" s="76" customFormat="1" ht="39.950000000000003" customHeight="1" x14ac:dyDescent="0.2">
      <c r="A53" s="74">
        <v>52</v>
      </c>
      <c r="B53" s="69" t="str">
        <f ca="1">IF($B$1&lt;&gt;"",Sheet10!B53,"")</f>
        <v/>
      </c>
      <c r="C53" s="83"/>
      <c r="D53" s="69" t="str">
        <f ca="1">IF($D$1&lt;&gt;"",Sheet10!D53,"")</f>
        <v/>
      </c>
      <c r="E53" s="83"/>
      <c r="F53" s="69" t="str">
        <f ca="1">IF($F$1&lt;&gt;"",Sheet10!F53,"")</f>
        <v/>
      </c>
      <c r="G53" s="83"/>
      <c r="H53" s="69" t="str">
        <f ca="1">IF($H$1&lt;&gt;"",Sheet10!H53,"")</f>
        <v/>
      </c>
      <c r="I53" s="83"/>
      <c r="J53" s="69" t="str">
        <f ca="1">IF($J$1&lt;&gt;"",Sheet10!J53,"")</f>
        <v/>
      </c>
      <c r="K53" s="83"/>
      <c r="L53" s="69" t="str">
        <f ca="1">IF($L$1&lt;&gt;"",Sheet10!L53,"")</f>
        <v/>
      </c>
      <c r="M53" s="83"/>
      <c r="N53" s="69" t="str">
        <f ca="1">IF($N$1&lt;&gt;"",Sheet10!N53,"")</f>
        <v/>
      </c>
      <c r="O53" s="83"/>
    </row>
    <row r="54" spans="1:15" s="76" customFormat="1" ht="39.950000000000003" customHeight="1" x14ac:dyDescent="0.2">
      <c r="A54" s="74">
        <v>53</v>
      </c>
      <c r="B54" s="69" t="str">
        <f ca="1">IF($B$1&lt;&gt;"",Sheet10!B54,"")</f>
        <v/>
      </c>
      <c r="C54" s="83"/>
      <c r="D54" s="69" t="str">
        <f ca="1">IF($D$1&lt;&gt;"",Sheet10!D54,"")</f>
        <v/>
      </c>
      <c r="E54" s="83"/>
      <c r="F54" s="69" t="str">
        <f ca="1">IF($F$1&lt;&gt;"",Sheet10!F54,"")</f>
        <v/>
      </c>
      <c r="G54" s="83"/>
      <c r="H54" s="69" t="str">
        <f ca="1">IF($H$1&lt;&gt;"",Sheet10!H54,"")</f>
        <v/>
      </c>
      <c r="I54" s="83"/>
      <c r="J54" s="69" t="str">
        <f ca="1">IF($J$1&lt;&gt;"",Sheet10!J54,"")</f>
        <v/>
      </c>
      <c r="K54" s="83"/>
      <c r="L54" s="69" t="str">
        <f ca="1">IF($L$1&lt;&gt;"",Sheet10!L54,"")</f>
        <v/>
      </c>
      <c r="M54" s="83"/>
      <c r="N54" s="69" t="str">
        <f ca="1">IF($N$1&lt;&gt;"",Sheet10!N54,"")</f>
        <v/>
      </c>
      <c r="O54" s="83"/>
    </row>
    <row r="55" spans="1:15" s="76" customFormat="1" ht="39.950000000000003" customHeight="1" x14ac:dyDescent="0.2">
      <c r="A55" s="74">
        <v>54</v>
      </c>
      <c r="B55" s="69" t="str">
        <f ca="1">IF($B$1&lt;&gt;"",Sheet10!B55,"")</f>
        <v/>
      </c>
      <c r="C55" s="83"/>
      <c r="D55" s="69" t="str">
        <f ca="1">IF($D$1&lt;&gt;"",Sheet10!D55,"")</f>
        <v/>
      </c>
      <c r="E55" s="83"/>
      <c r="F55" s="69" t="str">
        <f ca="1">IF($F$1&lt;&gt;"",Sheet10!F55,"")</f>
        <v/>
      </c>
      <c r="G55" s="83"/>
      <c r="H55" s="69" t="str">
        <f ca="1">IF($H$1&lt;&gt;"",Sheet10!H55,"")</f>
        <v/>
      </c>
      <c r="I55" s="83"/>
      <c r="J55" s="69" t="str">
        <f ca="1">IF($J$1&lt;&gt;"",Sheet10!J55,"")</f>
        <v/>
      </c>
      <c r="K55" s="83"/>
      <c r="L55" s="69" t="str">
        <f ca="1">IF($L$1&lt;&gt;"",Sheet10!L55,"")</f>
        <v/>
      </c>
      <c r="M55" s="83"/>
      <c r="N55" s="69" t="str">
        <f ca="1">IF($N$1&lt;&gt;"",Sheet10!N55,"")</f>
        <v/>
      </c>
      <c r="O55" s="83"/>
    </row>
    <row r="56" spans="1:15" s="76" customFormat="1" ht="39.950000000000003" customHeight="1" x14ac:dyDescent="0.2">
      <c r="A56" s="74">
        <v>55</v>
      </c>
      <c r="B56" s="69" t="str">
        <f ca="1">IF($B$1&lt;&gt;"",Sheet10!B56,"")</f>
        <v/>
      </c>
      <c r="C56" s="83"/>
      <c r="D56" s="69" t="str">
        <f ca="1">IF($D$1&lt;&gt;"",Sheet10!D56,"")</f>
        <v/>
      </c>
      <c r="E56" s="83"/>
      <c r="F56" s="69" t="str">
        <f ca="1">IF($F$1&lt;&gt;"",Sheet10!F56,"")</f>
        <v/>
      </c>
      <c r="G56" s="83"/>
      <c r="H56" s="69" t="str">
        <f ca="1">IF($H$1&lt;&gt;"",Sheet10!H56,"")</f>
        <v/>
      </c>
      <c r="I56" s="83"/>
      <c r="J56" s="69" t="str">
        <f ca="1">IF($J$1&lt;&gt;"",Sheet10!J56,"")</f>
        <v/>
      </c>
      <c r="K56" s="83"/>
      <c r="L56" s="69" t="str">
        <f ca="1">IF($L$1&lt;&gt;"",Sheet10!L56,"")</f>
        <v/>
      </c>
      <c r="M56" s="83"/>
      <c r="N56" s="69" t="str">
        <f ca="1">IF($N$1&lt;&gt;"",Sheet10!N56,"")</f>
        <v/>
      </c>
      <c r="O56" s="83"/>
    </row>
    <row r="57" spans="1:15" s="76" customFormat="1" ht="39.950000000000003" customHeight="1" x14ac:dyDescent="0.2">
      <c r="A57" s="74">
        <v>56</v>
      </c>
      <c r="B57" s="69" t="str">
        <f ca="1">IF($B$1&lt;&gt;"",Sheet10!B57,"")</f>
        <v/>
      </c>
      <c r="C57" s="83"/>
      <c r="D57" s="69" t="str">
        <f ca="1">IF($D$1&lt;&gt;"",Sheet10!D57,"")</f>
        <v/>
      </c>
      <c r="E57" s="83"/>
      <c r="F57" s="69" t="str">
        <f ca="1">IF($F$1&lt;&gt;"",Sheet10!F57,"")</f>
        <v/>
      </c>
      <c r="G57" s="83"/>
      <c r="H57" s="69" t="str">
        <f ca="1">IF($H$1&lt;&gt;"",Sheet10!H57,"")</f>
        <v/>
      </c>
      <c r="I57" s="83"/>
      <c r="J57" s="69" t="str">
        <f ca="1">IF($J$1&lt;&gt;"",Sheet10!J57,"")</f>
        <v/>
      </c>
      <c r="K57" s="83"/>
      <c r="L57" s="69" t="str">
        <f ca="1">IF($L$1&lt;&gt;"",Sheet10!L57,"")</f>
        <v/>
      </c>
      <c r="M57" s="83"/>
      <c r="N57" s="69" t="str">
        <f ca="1">IF($N$1&lt;&gt;"",Sheet10!N57,"")</f>
        <v/>
      </c>
      <c r="O57" s="83"/>
    </row>
    <row r="58" spans="1:15" s="76" customFormat="1" ht="39.950000000000003" customHeight="1" x14ac:dyDescent="0.2">
      <c r="A58" s="74">
        <v>57</v>
      </c>
      <c r="B58" s="69" t="str">
        <f ca="1">IF($B$1&lt;&gt;"",Sheet10!B58,"")</f>
        <v/>
      </c>
      <c r="C58" s="83"/>
      <c r="D58" s="69" t="str">
        <f ca="1">IF($D$1&lt;&gt;"",Sheet10!D58,"")</f>
        <v/>
      </c>
      <c r="E58" s="83"/>
      <c r="F58" s="69" t="str">
        <f ca="1">IF($F$1&lt;&gt;"",Sheet10!F58,"")</f>
        <v/>
      </c>
      <c r="G58" s="83"/>
      <c r="H58" s="69" t="str">
        <f ca="1">IF($H$1&lt;&gt;"",Sheet10!H58,"")</f>
        <v/>
      </c>
      <c r="I58" s="83"/>
      <c r="J58" s="69" t="str">
        <f ca="1">IF($J$1&lt;&gt;"",Sheet10!J58,"")</f>
        <v/>
      </c>
      <c r="K58" s="83"/>
      <c r="L58" s="69" t="str">
        <f ca="1">IF($L$1&lt;&gt;"",Sheet10!L58,"")</f>
        <v/>
      </c>
      <c r="M58" s="83"/>
      <c r="N58" s="69" t="str">
        <f ca="1">IF($N$1&lt;&gt;"",Sheet10!N58,"")</f>
        <v/>
      </c>
      <c r="O58" s="83"/>
    </row>
    <row r="59" spans="1:15" s="76" customFormat="1" ht="39.950000000000003" customHeight="1" x14ac:dyDescent="0.2">
      <c r="A59" s="74">
        <v>58</v>
      </c>
      <c r="B59" s="69" t="str">
        <f ca="1">IF($B$1&lt;&gt;"",Sheet10!B59,"")</f>
        <v/>
      </c>
      <c r="C59" s="83"/>
      <c r="D59" s="69" t="str">
        <f ca="1">IF($D$1&lt;&gt;"",Sheet10!D59,"")</f>
        <v/>
      </c>
      <c r="E59" s="83"/>
      <c r="F59" s="69" t="str">
        <f ca="1">IF($F$1&lt;&gt;"",Sheet10!F59,"")</f>
        <v/>
      </c>
      <c r="G59" s="83"/>
      <c r="H59" s="69" t="str">
        <f ca="1">IF($H$1&lt;&gt;"",Sheet10!H59,"")</f>
        <v/>
      </c>
      <c r="I59" s="83"/>
      <c r="J59" s="69" t="str">
        <f ca="1">IF($J$1&lt;&gt;"",Sheet10!J59,"")</f>
        <v/>
      </c>
      <c r="K59" s="83"/>
      <c r="L59" s="69" t="str">
        <f ca="1">IF($L$1&lt;&gt;"",Sheet10!L59,"")</f>
        <v/>
      </c>
      <c r="M59" s="83"/>
      <c r="N59" s="69" t="str">
        <f ca="1">IF($N$1&lt;&gt;"",Sheet10!N59,"")</f>
        <v/>
      </c>
      <c r="O59" s="83"/>
    </row>
    <row r="60" spans="1:15" s="76" customFormat="1" ht="39.950000000000003" customHeight="1" x14ac:dyDescent="0.2">
      <c r="A60" s="74">
        <v>59</v>
      </c>
      <c r="B60" s="69" t="str">
        <f ca="1">IF($B$1&lt;&gt;"",Sheet10!B60,"")</f>
        <v/>
      </c>
      <c r="C60" s="83"/>
      <c r="D60" s="69" t="str">
        <f ca="1">IF($D$1&lt;&gt;"",Sheet10!D60,"")</f>
        <v/>
      </c>
      <c r="E60" s="83"/>
      <c r="F60" s="69" t="str">
        <f ca="1">IF($F$1&lt;&gt;"",Sheet10!F60,"")</f>
        <v/>
      </c>
      <c r="G60" s="83"/>
      <c r="H60" s="69" t="str">
        <f ca="1">IF($H$1&lt;&gt;"",Sheet10!H60,"")</f>
        <v/>
      </c>
      <c r="I60" s="83"/>
      <c r="J60" s="69" t="str">
        <f ca="1">IF($J$1&lt;&gt;"",Sheet10!J60,"")</f>
        <v/>
      </c>
      <c r="K60" s="83"/>
      <c r="L60" s="69" t="str">
        <f ca="1">IF($L$1&lt;&gt;"",Sheet10!L60,"")</f>
        <v/>
      </c>
      <c r="M60" s="83"/>
      <c r="N60" s="69" t="str">
        <f ca="1">IF($N$1&lt;&gt;"",Sheet10!N60,"")</f>
        <v/>
      </c>
      <c r="O60" s="83"/>
    </row>
    <row r="61" spans="1:15" s="76" customFormat="1" ht="39.950000000000003" customHeight="1" x14ac:dyDescent="0.2">
      <c r="A61" s="74">
        <v>60</v>
      </c>
      <c r="B61" s="69" t="str">
        <f ca="1">IF($B$1&lt;&gt;"",Sheet10!B61,"")</f>
        <v/>
      </c>
      <c r="C61" s="83"/>
      <c r="D61" s="69" t="str">
        <f ca="1">IF($D$1&lt;&gt;"",Sheet10!D61,"")</f>
        <v/>
      </c>
      <c r="E61" s="83"/>
      <c r="F61" s="69" t="str">
        <f ca="1">IF($F$1&lt;&gt;"",Sheet10!F61,"")</f>
        <v/>
      </c>
      <c r="G61" s="83"/>
      <c r="H61" s="69" t="str">
        <f ca="1">IF($H$1&lt;&gt;"",Sheet10!H61,"")</f>
        <v/>
      </c>
      <c r="I61" s="83"/>
      <c r="J61" s="69" t="str">
        <f ca="1">IF($J$1&lt;&gt;"",Sheet10!J61,"")</f>
        <v/>
      </c>
      <c r="K61" s="83"/>
      <c r="L61" s="69" t="str">
        <f ca="1">IF($L$1&lt;&gt;"",Sheet10!L61,"")</f>
        <v/>
      </c>
      <c r="M61" s="83"/>
      <c r="N61" s="69" t="str">
        <f ca="1">IF($N$1&lt;&gt;"",Sheet10!N61,"")</f>
        <v/>
      </c>
      <c r="O61" s="83"/>
    </row>
    <row r="62" spans="1:15" s="76" customFormat="1" ht="39.950000000000003" customHeight="1" x14ac:dyDescent="0.2">
      <c r="A62" s="74">
        <v>61</v>
      </c>
      <c r="B62" s="69" t="str">
        <f ca="1">IF($B$1&lt;&gt;"",Sheet10!B62,"")</f>
        <v/>
      </c>
      <c r="C62" s="83"/>
      <c r="D62" s="69" t="str">
        <f ca="1">IF($D$1&lt;&gt;"",Sheet10!D62,"")</f>
        <v/>
      </c>
      <c r="E62" s="83"/>
      <c r="F62" s="69" t="str">
        <f ca="1">IF($F$1&lt;&gt;"",Sheet10!F62,"")</f>
        <v/>
      </c>
      <c r="G62" s="83"/>
      <c r="H62" s="69" t="str">
        <f ca="1">IF($H$1&lt;&gt;"",Sheet10!H62,"")</f>
        <v/>
      </c>
      <c r="I62" s="83"/>
      <c r="J62" s="69" t="str">
        <f ca="1">IF($J$1&lt;&gt;"",Sheet10!J62,"")</f>
        <v/>
      </c>
      <c r="K62" s="83"/>
      <c r="L62" s="69" t="str">
        <f ca="1">IF($L$1&lt;&gt;"",Sheet10!L62,"")</f>
        <v/>
      </c>
      <c r="M62" s="83"/>
      <c r="N62" s="69" t="str">
        <f ca="1">IF($N$1&lt;&gt;"",Sheet10!N62,"")</f>
        <v/>
      </c>
      <c r="O62" s="83"/>
    </row>
    <row r="63" spans="1:15" s="76" customFormat="1" ht="39.950000000000003" customHeight="1" x14ac:dyDescent="0.2">
      <c r="A63" s="74">
        <v>62</v>
      </c>
      <c r="B63" s="69" t="str">
        <f ca="1">IF($B$1&lt;&gt;"",Sheet10!B63,"")</f>
        <v/>
      </c>
      <c r="C63" s="83"/>
      <c r="D63" s="69" t="str">
        <f ca="1">IF($D$1&lt;&gt;"",Sheet10!D63,"")</f>
        <v/>
      </c>
      <c r="E63" s="83"/>
      <c r="F63" s="69" t="str">
        <f ca="1">IF($F$1&lt;&gt;"",Sheet10!F63,"")</f>
        <v/>
      </c>
      <c r="G63" s="83"/>
      <c r="H63" s="69" t="str">
        <f ca="1">IF($H$1&lt;&gt;"",Sheet10!H63,"")</f>
        <v/>
      </c>
      <c r="I63" s="83"/>
      <c r="J63" s="69" t="str">
        <f ca="1">IF($J$1&lt;&gt;"",Sheet10!J63,"")</f>
        <v/>
      </c>
      <c r="K63" s="83"/>
      <c r="L63" s="69" t="str">
        <f ca="1">IF($L$1&lt;&gt;"",Sheet10!L63,"")</f>
        <v/>
      </c>
      <c r="M63" s="83"/>
      <c r="N63" s="69" t="str">
        <f ca="1">IF($N$1&lt;&gt;"",Sheet10!N63,"")</f>
        <v/>
      </c>
      <c r="O63" s="83"/>
    </row>
    <row r="64" spans="1:15" s="76" customFormat="1" ht="39.950000000000003" customHeight="1" x14ac:dyDescent="0.2">
      <c r="A64" s="74">
        <v>63</v>
      </c>
      <c r="B64" s="69" t="str">
        <f ca="1">IF($B$1&lt;&gt;"",Sheet10!B64,"")</f>
        <v/>
      </c>
      <c r="C64" s="83"/>
      <c r="D64" s="69" t="str">
        <f ca="1">IF($D$1&lt;&gt;"",Sheet10!D64,"")</f>
        <v/>
      </c>
      <c r="E64" s="83"/>
      <c r="F64" s="69" t="str">
        <f ca="1">IF($F$1&lt;&gt;"",Sheet10!F64,"")</f>
        <v/>
      </c>
      <c r="G64" s="83"/>
      <c r="H64" s="69" t="str">
        <f ca="1">IF($H$1&lt;&gt;"",Sheet10!H64,"")</f>
        <v/>
      </c>
      <c r="I64" s="83"/>
      <c r="J64" s="69" t="str">
        <f ca="1">IF($J$1&lt;&gt;"",Sheet10!J64,"")</f>
        <v/>
      </c>
      <c r="K64" s="83"/>
      <c r="L64" s="69" t="str">
        <f ca="1">IF($L$1&lt;&gt;"",Sheet10!L64,"")</f>
        <v/>
      </c>
      <c r="M64" s="83"/>
      <c r="N64" s="69" t="str">
        <f ca="1">IF($N$1&lt;&gt;"",Sheet10!N64,"")</f>
        <v/>
      </c>
      <c r="O64" s="83"/>
    </row>
    <row r="65" spans="1:15" s="76" customFormat="1" ht="39.950000000000003" customHeight="1" x14ac:dyDescent="0.2">
      <c r="A65" s="74">
        <v>64</v>
      </c>
      <c r="B65" s="69" t="str">
        <f ca="1">IF($B$1&lt;&gt;"",Sheet10!B65,"")</f>
        <v/>
      </c>
      <c r="C65" s="83"/>
      <c r="D65" s="69" t="str">
        <f ca="1">IF($D$1&lt;&gt;"",Sheet10!D65,"")</f>
        <v/>
      </c>
      <c r="E65" s="83"/>
      <c r="F65" s="69" t="str">
        <f ca="1">IF($F$1&lt;&gt;"",Sheet10!F65,"")</f>
        <v/>
      </c>
      <c r="G65" s="83"/>
      <c r="H65" s="69" t="str">
        <f ca="1">IF($H$1&lt;&gt;"",Sheet10!H65,"")</f>
        <v/>
      </c>
      <c r="I65" s="83"/>
      <c r="J65" s="69" t="str">
        <f ca="1">IF($J$1&lt;&gt;"",Sheet10!J65,"")</f>
        <v/>
      </c>
      <c r="K65" s="83"/>
      <c r="L65" s="69" t="str">
        <f ca="1">IF($L$1&lt;&gt;"",Sheet10!L65,"")</f>
        <v/>
      </c>
      <c r="M65" s="83"/>
      <c r="N65" s="69" t="str">
        <f ca="1">IF($N$1&lt;&gt;"",Sheet10!N65,"")</f>
        <v/>
      </c>
      <c r="O65" s="83"/>
    </row>
    <row r="66" spans="1:15" s="76" customFormat="1" ht="39.950000000000003" customHeight="1" x14ac:dyDescent="0.2">
      <c r="A66" s="74">
        <v>65</v>
      </c>
      <c r="B66" s="69" t="str">
        <f ca="1">IF($B$1&lt;&gt;"",Sheet10!B66,"")</f>
        <v/>
      </c>
      <c r="C66" s="83"/>
      <c r="D66" s="69" t="str">
        <f ca="1">IF($D$1&lt;&gt;"",Sheet10!D66,"")</f>
        <v/>
      </c>
      <c r="E66" s="83"/>
      <c r="F66" s="69" t="str">
        <f ca="1">IF($F$1&lt;&gt;"",Sheet10!F66,"")</f>
        <v/>
      </c>
      <c r="G66" s="83"/>
      <c r="H66" s="69" t="str">
        <f ca="1">IF($H$1&lt;&gt;"",Sheet10!H66,"")</f>
        <v/>
      </c>
      <c r="I66" s="83"/>
      <c r="J66" s="69" t="str">
        <f ca="1">IF($J$1&lt;&gt;"",Sheet10!J66,"")</f>
        <v/>
      </c>
      <c r="K66" s="83"/>
      <c r="L66" s="69" t="str">
        <f ca="1">IF($L$1&lt;&gt;"",Sheet10!L66,"")</f>
        <v/>
      </c>
      <c r="M66" s="83"/>
      <c r="N66" s="69" t="str">
        <f ca="1">IF($N$1&lt;&gt;"",Sheet10!N66,"")</f>
        <v/>
      </c>
      <c r="O66" s="83"/>
    </row>
    <row r="67" spans="1:15" s="76" customFormat="1" ht="39.950000000000003" customHeight="1" x14ac:dyDescent="0.2">
      <c r="A67" s="74">
        <v>66</v>
      </c>
      <c r="B67" s="69" t="str">
        <f ca="1">IF($B$1&lt;&gt;"",Sheet10!B67,"")</f>
        <v/>
      </c>
      <c r="C67" s="83"/>
      <c r="D67" s="69" t="str">
        <f ca="1">IF($D$1&lt;&gt;"",Sheet10!D67,"")</f>
        <v/>
      </c>
      <c r="E67" s="83"/>
      <c r="F67" s="69" t="str">
        <f ca="1">IF($F$1&lt;&gt;"",Sheet10!F67,"")</f>
        <v/>
      </c>
      <c r="G67" s="83"/>
      <c r="H67" s="69" t="str">
        <f ca="1">IF($H$1&lt;&gt;"",Sheet10!H67,"")</f>
        <v/>
      </c>
      <c r="I67" s="83"/>
      <c r="J67" s="69" t="str">
        <f ca="1">IF($J$1&lt;&gt;"",Sheet10!J67,"")</f>
        <v/>
      </c>
      <c r="K67" s="83"/>
      <c r="L67" s="69" t="str">
        <f ca="1">IF($L$1&lt;&gt;"",Sheet10!L67,"")</f>
        <v/>
      </c>
      <c r="M67" s="83"/>
      <c r="N67" s="69" t="str">
        <f ca="1">IF($N$1&lt;&gt;"",Sheet10!N67,"")</f>
        <v/>
      </c>
      <c r="O67" s="83"/>
    </row>
    <row r="68" spans="1:15" s="76" customFormat="1" ht="39.950000000000003" customHeight="1" x14ac:dyDescent="0.2">
      <c r="A68" s="74">
        <v>67</v>
      </c>
      <c r="B68" s="69" t="str">
        <f ca="1">IF($B$1&lt;&gt;"",Sheet10!B68,"")</f>
        <v/>
      </c>
      <c r="C68" s="83"/>
      <c r="D68" s="69" t="str">
        <f ca="1">IF($D$1&lt;&gt;"",Sheet10!D68,"")</f>
        <v/>
      </c>
      <c r="E68" s="83"/>
      <c r="F68" s="69" t="str">
        <f ca="1">IF($F$1&lt;&gt;"",Sheet10!F68,"")</f>
        <v/>
      </c>
      <c r="G68" s="83"/>
      <c r="H68" s="69" t="str">
        <f ca="1">IF($H$1&lt;&gt;"",Sheet10!H68,"")</f>
        <v/>
      </c>
      <c r="I68" s="83"/>
      <c r="J68" s="69" t="str">
        <f ca="1">IF($J$1&lt;&gt;"",Sheet10!J68,"")</f>
        <v/>
      </c>
      <c r="K68" s="83"/>
      <c r="L68" s="69" t="str">
        <f ca="1">IF($L$1&lt;&gt;"",Sheet10!L68,"")</f>
        <v/>
      </c>
      <c r="M68" s="83"/>
      <c r="N68" s="69" t="str">
        <f ca="1">IF($N$1&lt;&gt;"",Sheet10!N68,"")</f>
        <v/>
      </c>
      <c r="O68" s="83"/>
    </row>
    <row r="69" spans="1:15" s="76" customFormat="1" ht="39.950000000000003" customHeight="1" x14ac:dyDescent="0.2">
      <c r="A69" s="74">
        <v>68</v>
      </c>
      <c r="B69" s="69" t="str">
        <f ca="1">IF($B$1&lt;&gt;"",Sheet10!B69,"")</f>
        <v/>
      </c>
      <c r="C69" s="83"/>
      <c r="D69" s="69" t="str">
        <f ca="1">IF($D$1&lt;&gt;"",Sheet10!D69,"")</f>
        <v/>
      </c>
      <c r="E69" s="83"/>
      <c r="F69" s="69" t="str">
        <f ca="1">IF($F$1&lt;&gt;"",Sheet10!F69,"")</f>
        <v/>
      </c>
      <c r="G69" s="83"/>
      <c r="H69" s="69" t="str">
        <f ca="1">IF($H$1&lt;&gt;"",Sheet10!H69,"")</f>
        <v/>
      </c>
      <c r="I69" s="83"/>
      <c r="J69" s="69" t="str">
        <f ca="1">IF($J$1&lt;&gt;"",Sheet10!J69,"")</f>
        <v/>
      </c>
      <c r="K69" s="83"/>
      <c r="L69" s="69" t="str">
        <f ca="1">IF($L$1&lt;&gt;"",Sheet10!L69,"")</f>
        <v/>
      </c>
      <c r="M69" s="83"/>
      <c r="N69" s="69" t="str">
        <f ca="1">IF($N$1&lt;&gt;"",Sheet10!N69,"")</f>
        <v/>
      </c>
      <c r="O69" s="83"/>
    </row>
    <row r="70" spans="1:15" s="76" customFormat="1" ht="39.950000000000003" customHeight="1" x14ac:dyDescent="0.2">
      <c r="A70" s="74">
        <v>69</v>
      </c>
      <c r="B70" s="69" t="str">
        <f ca="1">IF($B$1&lt;&gt;"",Sheet10!B70,"")</f>
        <v/>
      </c>
      <c r="C70" s="83"/>
      <c r="D70" s="69" t="str">
        <f ca="1">IF($D$1&lt;&gt;"",Sheet10!D70,"")</f>
        <v/>
      </c>
      <c r="E70" s="83"/>
      <c r="F70" s="69" t="str">
        <f ca="1">IF($F$1&lt;&gt;"",Sheet10!F70,"")</f>
        <v/>
      </c>
      <c r="G70" s="83"/>
      <c r="H70" s="69" t="str">
        <f ca="1">IF($H$1&lt;&gt;"",Sheet10!H70,"")</f>
        <v/>
      </c>
      <c r="I70" s="83"/>
      <c r="J70" s="69" t="str">
        <f ca="1">IF($J$1&lt;&gt;"",Sheet10!J70,"")</f>
        <v/>
      </c>
      <c r="K70" s="83"/>
      <c r="L70" s="69" t="str">
        <f ca="1">IF($L$1&lt;&gt;"",Sheet10!L70,"")</f>
        <v/>
      </c>
      <c r="M70" s="83"/>
      <c r="N70" s="69" t="str">
        <f ca="1">IF($N$1&lt;&gt;"",Sheet10!N70,"")</f>
        <v/>
      </c>
      <c r="O70" s="83"/>
    </row>
    <row r="71" spans="1:15" s="76" customFormat="1" ht="39.950000000000003" customHeight="1" x14ac:dyDescent="0.2">
      <c r="A71" s="74">
        <v>70</v>
      </c>
      <c r="B71" s="69" t="str">
        <f ca="1">IF($B$1&lt;&gt;"",Sheet10!B71,"")</f>
        <v/>
      </c>
      <c r="C71" s="83"/>
      <c r="D71" s="69" t="str">
        <f ca="1">IF($D$1&lt;&gt;"",Sheet10!D71,"")</f>
        <v/>
      </c>
      <c r="E71" s="83"/>
      <c r="F71" s="69" t="str">
        <f ca="1">IF($F$1&lt;&gt;"",Sheet10!F71,"")</f>
        <v/>
      </c>
      <c r="G71" s="83"/>
      <c r="H71" s="69" t="str">
        <f ca="1">IF($H$1&lt;&gt;"",Sheet10!H71,"")</f>
        <v/>
      </c>
      <c r="I71" s="83"/>
      <c r="J71" s="69" t="str">
        <f ca="1">IF($J$1&lt;&gt;"",Sheet10!J71,"")</f>
        <v/>
      </c>
      <c r="K71" s="83"/>
      <c r="L71" s="69" t="str">
        <f ca="1">IF($L$1&lt;&gt;"",Sheet10!L71,"")</f>
        <v/>
      </c>
      <c r="M71" s="83"/>
      <c r="N71" s="69" t="str">
        <f ca="1">IF($N$1&lt;&gt;"",Sheet10!N71,"")</f>
        <v/>
      </c>
      <c r="O71" s="83"/>
    </row>
    <row r="72" spans="1:15" s="76" customFormat="1" ht="39.950000000000003" customHeight="1" x14ac:dyDescent="0.2">
      <c r="A72" s="74">
        <v>71</v>
      </c>
      <c r="B72" s="69" t="str">
        <f ca="1">IF($B$1&lt;&gt;"",Sheet10!B72,"")</f>
        <v/>
      </c>
      <c r="C72" s="83"/>
      <c r="D72" s="69" t="str">
        <f ca="1">IF($D$1&lt;&gt;"",Sheet10!D72,"")</f>
        <v/>
      </c>
      <c r="E72" s="83"/>
      <c r="F72" s="69" t="str">
        <f ca="1">IF($F$1&lt;&gt;"",Sheet10!F72,"")</f>
        <v/>
      </c>
      <c r="G72" s="83"/>
      <c r="H72" s="69" t="str">
        <f ca="1">IF($H$1&lt;&gt;"",Sheet10!H72,"")</f>
        <v/>
      </c>
      <c r="I72" s="83"/>
      <c r="J72" s="69" t="str">
        <f ca="1">IF($J$1&lt;&gt;"",Sheet10!J72,"")</f>
        <v/>
      </c>
      <c r="K72" s="83"/>
      <c r="L72" s="69" t="str">
        <f ca="1">IF($L$1&lt;&gt;"",Sheet10!L72,"")</f>
        <v/>
      </c>
      <c r="M72" s="83"/>
      <c r="N72" s="69" t="str">
        <f ca="1">IF($N$1&lt;&gt;"",Sheet10!N72,"")</f>
        <v/>
      </c>
      <c r="O72" s="83"/>
    </row>
    <row r="73" spans="1:15" s="76" customFormat="1" ht="39.950000000000003" customHeight="1" x14ac:dyDescent="0.2">
      <c r="A73" s="74">
        <v>72</v>
      </c>
      <c r="B73" s="69" t="str">
        <f ca="1">IF($B$1&lt;&gt;"",Sheet10!B73,"")</f>
        <v/>
      </c>
      <c r="C73" s="83"/>
      <c r="D73" s="69" t="str">
        <f ca="1">IF($D$1&lt;&gt;"",Sheet10!D73,"")</f>
        <v/>
      </c>
      <c r="E73" s="83"/>
      <c r="F73" s="69" t="str">
        <f ca="1">IF($F$1&lt;&gt;"",Sheet10!F73,"")</f>
        <v/>
      </c>
      <c r="G73" s="83"/>
      <c r="H73" s="69" t="str">
        <f ca="1">IF($H$1&lt;&gt;"",Sheet10!H73,"")</f>
        <v/>
      </c>
      <c r="I73" s="83"/>
      <c r="J73" s="69" t="str">
        <f ca="1">IF($J$1&lt;&gt;"",Sheet10!J73,"")</f>
        <v/>
      </c>
      <c r="K73" s="83"/>
      <c r="L73" s="69" t="str">
        <f ca="1">IF($L$1&lt;&gt;"",Sheet10!L73,"")</f>
        <v/>
      </c>
      <c r="M73" s="83"/>
      <c r="N73" s="69" t="str">
        <f ca="1">IF($N$1&lt;&gt;"",Sheet10!N73,"")</f>
        <v/>
      </c>
      <c r="O73" s="83"/>
    </row>
    <row r="74" spans="1:15" s="76" customFormat="1" ht="39.950000000000003" customHeight="1" x14ac:dyDescent="0.2">
      <c r="A74" s="74">
        <v>73</v>
      </c>
      <c r="B74" s="69" t="str">
        <f ca="1">IF($B$1&lt;&gt;"",Sheet10!B74,"")</f>
        <v/>
      </c>
      <c r="C74" s="83"/>
      <c r="D74" s="69" t="str">
        <f ca="1">IF($D$1&lt;&gt;"",Sheet10!D74,"")</f>
        <v/>
      </c>
      <c r="E74" s="83"/>
      <c r="F74" s="69" t="str">
        <f ca="1">IF($F$1&lt;&gt;"",Sheet10!F74,"")</f>
        <v/>
      </c>
      <c r="G74" s="83"/>
      <c r="H74" s="69" t="str">
        <f ca="1">IF($H$1&lt;&gt;"",Sheet10!H74,"")</f>
        <v/>
      </c>
      <c r="I74" s="83"/>
      <c r="J74" s="69" t="str">
        <f ca="1">IF($J$1&lt;&gt;"",Sheet10!J74,"")</f>
        <v/>
      </c>
      <c r="K74" s="83"/>
      <c r="L74" s="69" t="str">
        <f ca="1">IF($L$1&lt;&gt;"",Sheet10!L74,"")</f>
        <v/>
      </c>
      <c r="M74" s="83"/>
      <c r="N74" s="69" t="str">
        <f ca="1">IF($N$1&lt;&gt;"",Sheet10!N74,"")</f>
        <v/>
      </c>
      <c r="O74" s="83"/>
    </row>
    <row r="75" spans="1:15" s="76" customFormat="1" ht="39.950000000000003" customHeight="1" x14ac:dyDescent="0.2">
      <c r="A75" s="74">
        <v>74</v>
      </c>
      <c r="B75" s="69" t="str">
        <f ca="1">IF($B$1&lt;&gt;"",Sheet10!B75,"")</f>
        <v/>
      </c>
      <c r="C75" s="83"/>
      <c r="D75" s="69" t="str">
        <f ca="1">IF($D$1&lt;&gt;"",Sheet10!D75,"")</f>
        <v/>
      </c>
      <c r="E75" s="83"/>
      <c r="F75" s="69" t="str">
        <f ca="1">IF($F$1&lt;&gt;"",Sheet10!F75,"")</f>
        <v/>
      </c>
      <c r="G75" s="83"/>
      <c r="H75" s="69" t="str">
        <f ca="1">IF($H$1&lt;&gt;"",Sheet10!H75,"")</f>
        <v/>
      </c>
      <c r="I75" s="83"/>
      <c r="J75" s="69" t="str">
        <f ca="1">IF($J$1&lt;&gt;"",Sheet10!J75,"")</f>
        <v/>
      </c>
      <c r="K75" s="83"/>
      <c r="L75" s="69" t="str">
        <f ca="1">IF($L$1&lt;&gt;"",Sheet10!L75,"")</f>
        <v/>
      </c>
      <c r="M75" s="83"/>
      <c r="N75" s="69" t="str">
        <f ca="1">IF($N$1&lt;&gt;"",Sheet10!N75,"")</f>
        <v/>
      </c>
      <c r="O75" s="83"/>
    </row>
    <row r="76" spans="1:15" s="76" customFormat="1" ht="39.950000000000003" customHeight="1" x14ac:dyDescent="0.2">
      <c r="A76" s="74">
        <v>75</v>
      </c>
      <c r="B76" s="69" t="str">
        <f ca="1">IF($B$1&lt;&gt;"",Sheet10!B76,"")</f>
        <v/>
      </c>
      <c r="C76" s="83"/>
      <c r="D76" s="69" t="str">
        <f ca="1">IF($D$1&lt;&gt;"",Sheet10!D76,"")</f>
        <v/>
      </c>
      <c r="E76" s="83"/>
      <c r="F76" s="69" t="str">
        <f ca="1">IF($F$1&lt;&gt;"",Sheet10!F76,"")</f>
        <v/>
      </c>
      <c r="G76" s="83"/>
      <c r="H76" s="69" t="str">
        <f ca="1">IF($H$1&lt;&gt;"",Sheet10!H76,"")</f>
        <v/>
      </c>
      <c r="I76" s="83"/>
      <c r="J76" s="69" t="str">
        <f ca="1">IF($J$1&lt;&gt;"",Sheet10!J76,"")</f>
        <v/>
      </c>
      <c r="K76" s="83"/>
      <c r="L76" s="69" t="str">
        <f ca="1">IF($L$1&lt;&gt;"",Sheet10!L76,"")</f>
        <v/>
      </c>
      <c r="M76" s="83"/>
      <c r="N76" s="69" t="str">
        <f ca="1">IF($N$1&lt;&gt;"",Sheet10!N76,"")</f>
        <v/>
      </c>
      <c r="O76" s="83"/>
    </row>
    <row r="77" spans="1:15" s="76" customFormat="1" ht="39.950000000000003" customHeight="1" x14ac:dyDescent="0.2">
      <c r="A77" s="74">
        <v>76</v>
      </c>
      <c r="B77" s="69" t="str">
        <f ca="1">IF($B$1&lt;&gt;"",Sheet10!B77,"")</f>
        <v/>
      </c>
      <c r="C77" s="83"/>
      <c r="D77" s="69" t="str">
        <f ca="1">IF($D$1&lt;&gt;"",Sheet10!D77,"")</f>
        <v/>
      </c>
      <c r="E77" s="83"/>
      <c r="F77" s="69" t="str">
        <f ca="1">IF($F$1&lt;&gt;"",Sheet10!F77,"")</f>
        <v/>
      </c>
      <c r="G77" s="83"/>
      <c r="H77" s="69" t="str">
        <f ca="1">IF($H$1&lt;&gt;"",Sheet10!H77,"")</f>
        <v/>
      </c>
      <c r="I77" s="83"/>
      <c r="J77" s="69" t="str">
        <f ca="1">IF($J$1&lt;&gt;"",Sheet10!J77,"")</f>
        <v/>
      </c>
      <c r="K77" s="83"/>
      <c r="L77" s="69" t="str">
        <f ca="1">IF($L$1&lt;&gt;"",Sheet10!L77,"")</f>
        <v/>
      </c>
      <c r="M77" s="83"/>
      <c r="N77" s="69" t="str">
        <f ca="1">IF($N$1&lt;&gt;"",Sheet10!N77,"")</f>
        <v/>
      </c>
      <c r="O77" s="83"/>
    </row>
    <row r="78" spans="1:15" s="76" customFormat="1" ht="39.950000000000003" customHeight="1" x14ac:dyDescent="0.2">
      <c r="A78" s="74">
        <v>77</v>
      </c>
      <c r="B78" s="69" t="str">
        <f ca="1">IF($B$1&lt;&gt;"",Sheet10!B78,"")</f>
        <v/>
      </c>
      <c r="C78" s="83"/>
      <c r="D78" s="69" t="str">
        <f ca="1">IF($D$1&lt;&gt;"",Sheet10!D78,"")</f>
        <v/>
      </c>
      <c r="E78" s="83"/>
      <c r="F78" s="69" t="str">
        <f ca="1">IF($F$1&lt;&gt;"",Sheet10!F78,"")</f>
        <v/>
      </c>
      <c r="G78" s="83"/>
      <c r="H78" s="69" t="str">
        <f ca="1">IF($H$1&lt;&gt;"",Sheet10!H78,"")</f>
        <v/>
      </c>
      <c r="I78" s="83"/>
      <c r="J78" s="69" t="str">
        <f ca="1">IF($J$1&lt;&gt;"",Sheet10!J78,"")</f>
        <v/>
      </c>
      <c r="K78" s="83"/>
      <c r="L78" s="69" t="str">
        <f ca="1">IF($L$1&lt;&gt;"",Sheet10!L78,"")</f>
        <v/>
      </c>
      <c r="M78" s="83"/>
      <c r="N78" s="69" t="str">
        <f ca="1">IF($N$1&lt;&gt;"",Sheet10!N78,"")</f>
        <v/>
      </c>
      <c r="O78" s="83"/>
    </row>
    <row r="79" spans="1:15" s="76" customFormat="1" ht="39.950000000000003" customHeight="1" x14ac:dyDescent="0.2">
      <c r="A79" s="74">
        <v>78</v>
      </c>
      <c r="B79" s="69" t="str">
        <f ca="1">IF($B$1&lt;&gt;"",Sheet10!B79,"")</f>
        <v/>
      </c>
      <c r="C79" s="83"/>
      <c r="D79" s="69" t="str">
        <f ca="1">IF($D$1&lt;&gt;"",Sheet10!D79,"")</f>
        <v/>
      </c>
      <c r="E79" s="83"/>
      <c r="F79" s="69" t="str">
        <f ca="1">IF($F$1&lt;&gt;"",Sheet10!F79,"")</f>
        <v/>
      </c>
      <c r="G79" s="83"/>
      <c r="H79" s="69" t="str">
        <f ca="1">IF($H$1&lt;&gt;"",Sheet10!H79,"")</f>
        <v/>
      </c>
      <c r="I79" s="83"/>
      <c r="J79" s="69" t="str">
        <f ca="1">IF($J$1&lt;&gt;"",Sheet10!J79,"")</f>
        <v/>
      </c>
      <c r="K79" s="83"/>
      <c r="L79" s="69" t="str">
        <f ca="1">IF($L$1&lt;&gt;"",Sheet10!L79,"")</f>
        <v/>
      </c>
      <c r="M79" s="83"/>
      <c r="N79" s="69" t="str">
        <f ca="1">IF($N$1&lt;&gt;"",Sheet10!N79,"")</f>
        <v/>
      </c>
      <c r="O79" s="83"/>
    </row>
    <row r="80" spans="1:15" s="76" customFormat="1" ht="39.950000000000003" customHeight="1" x14ac:dyDescent="0.2">
      <c r="A80" s="74">
        <v>79</v>
      </c>
      <c r="B80" s="69" t="str">
        <f ca="1">IF($B$1&lt;&gt;"",Sheet10!B80,"")</f>
        <v/>
      </c>
      <c r="C80" s="83"/>
      <c r="D80" s="69" t="str">
        <f ca="1">IF($D$1&lt;&gt;"",Sheet10!D80,"")</f>
        <v/>
      </c>
      <c r="E80" s="83"/>
      <c r="F80" s="69" t="str">
        <f ca="1">IF($F$1&lt;&gt;"",Sheet10!F80,"")</f>
        <v/>
      </c>
      <c r="G80" s="83"/>
      <c r="H80" s="69" t="str">
        <f ca="1">IF($H$1&lt;&gt;"",Sheet10!H80,"")</f>
        <v/>
      </c>
      <c r="I80" s="83"/>
      <c r="J80" s="69" t="str">
        <f ca="1">IF($J$1&lt;&gt;"",Sheet10!J80,"")</f>
        <v/>
      </c>
      <c r="K80" s="83"/>
      <c r="L80" s="69" t="str">
        <f ca="1">IF($L$1&lt;&gt;"",Sheet10!L80,"")</f>
        <v/>
      </c>
      <c r="M80" s="83"/>
      <c r="N80" s="69" t="str">
        <f ca="1">IF($N$1&lt;&gt;"",Sheet10!N80,"")</f>
        <v/>
      </c>
      <c r="O80" s="83"/>
    </row>
    <row r="81" spans="1:15" s="76" customFormat="1" ht="39.950000000000003" customHeight="1" x14ac:dyDescent="0.2">
      <c r="A81" s="74">
        <v>80</v>
      </c>
      <c r="B81" s="69" t="str">
        <f ca="1">IF($B$1&lt;&gt;"",Sheet10!B81,"")</f>
        <v/>
      </c>
      <c r="C81" s="83"/>
      <c r="D81" s="69" t="str">
        <f ca="1">IF($D$1&lt;&gt;"",Sheet10!D81,"")</f>
        <v/>
      </c>
      <c r="E81" s="83"/>
      <c r="F81" s="69" t="str">
        <f ca="1">IF($F$1&lt;&gt;"",Sheet10!F81,"")</f>
        <v/>
      </c>
      <c r="G81" s="83"/>
      <c r="H81" s="69" t="str">
        <f ca="1">IF($H$1&lt;&gt;"",Sheet10!H81,"")</f>
        <v/>
      </c>
      <c r="I81" s="83"/>
      <c r="J81" s="69" t="str">
        <f ca="1">IF($J$1&lt;&gt;"",Sheet10!J81,"")</f>
        <v/>
      </c>
      <c r="K81" s="83"/>
      <c r="L81" s="69" t="str">
        <f ca="1">IF($L$1&lt;&gt;"",Sheet10!L81,"")</f>
        <v/>
      </c>
      <c r="M81" s="83"/>
      <c r="N81" s="69" t="str">
        <f ca="1">IF($N$1&lt;&gt;"",Sheet10!N81,"")</f>
        <v/>
      </c>
      <c r="O81" s="83"/>
    </row>
    <row r="82" spans="1:15" s="76" customFormat="1" ht="39.950000000000003" customHeight="1" x14ac:dyDescent="0.2">
      <c r="A82" s="74">
        <v>81</v>
      </c>
      <c r="B82" s="69" t="str">
        <f ca="1">IF($B$1&lt;&gt;"",Sheet10!B82,"")</f>
        <v/>
      </c>
      <c r="C82" s="83"/>
      <c r="D82" s="69" t="str">
        <f ca="1">IF($D$1&lt;&gt;"",Sheet10!D82,"")</f>
        <v/>
      </c>
      <c r="E82" s="83"/>
      <c r="F82" s="69" t="str">
        <f ca="1">IF($F$1&lt;&gt;"",Sheet10!F82,"")</f>
        <v/>
      </c>
      <c r="G82" s="83"/>
      <c r="H82" s="69" t="str">
        <f ca="1">IF($H$1&lt;&gt;"",Sheet10!H82,"")</f>
        <v/>
      </c>
      <c r="I82" s="83"/>
      <c r="J82" s="69" t="str">
        <f ca="1">IF($J$1&lt;&gt;"",Sheet10!J82,"")</f>
        <v/>
      </c>
      <c r="K82" s="83"/>
      <c r="L82" s="69" t="str">
        <f ca="1">IF($L$1&lt;&gt;"",Sheet10!L82,"")</f>
        <v/>
      </c>
      <c r="M82" s="83"/>
      <c r="N82" s="69" t="str">
        <f ca="1">IF($N$1&lt;&gt;"",Sheet10!N82,"")</f>
        <v/>
      </c>
      <c r="O82" s="83"/>
    </row>
    <row r="83" spans="1:15" s="76" customFormat="1" ht="39.950000000000003" customHeight="1" x14ac:dyDescent="0.2">
      <c r="A83" s="74">
        <v>82</v>
      </c>
      <c r="B83" s="69" t="str">
        <f ca="1">IF($B$1&lt;&gt;"",Sheet10!B83,"")</f>
        <v/>
      </c>
      <c r="C83" s="83"/>
      <c r="D83" s="69" t="str">
        <f ca="1">IF($D$1&lt;&gt;"",Sheet10!D83,"")</f>
        <v/>
      </c>
      <c r="E83" s="83"/>
      <c r="F83" s="69" t="str">
        <f ca="1">IF($F$1&lt;&gt;"",Sheet10!F83,"")</f>
        <v/>
      </c>
      <c r="G83" s="83"/>
      <c r="H83" s="69" t="str">
        <f ca="1">IF($H$1&lt;&gt;"",Sheet10!H83,"")</f>
        <v/>
      </c>
      <c r="I83" s="83"/>
      <c r="J83" s="69" t="str">
        <f ca="1">IF($J$1&lt;&gt;"",Sheet10!J83,"")</f>
        <v/>
      </c>
      <c r="K83" s="83"/>
      <c r="L83" s="69" t="str">
        <f ca="1">IF($L$1&lt;&gt;"",Sheet10!L83,"")</f>
        <v/>
      </c>
      <c r="M83" s="83"/>
      <c r="N83" s="69" t="str">
        <f ca="1">IF($N$1&lt;&gt;"",Sheet10!N83,"")</f>
        <v/>
      </c>
      <c r="O83" s="83"/>
    </row>
    <row r="84" spans="1:15" s="76" customFormat="1" ht="39.950000000000003" customHeight="1" x14ac:dyDescent="0.2">
      <c r="A84" s="74">
        <v>83</v>
      </c>
      <c r="B84" s="69" t="str">
        <f ca="1">IF($B$1&lt;&gt;"",Sheet10!B84,"")</f>
        <v/>
      </c>
      <c r="C84" s="83"/>
      <c r="D84" s="69" t="str">
        <f ca="1">IF($D$1&lt;&gt;"",Sheet10!D84,"")</f>
        <v/>
      </c>
      <c r="E84" s="83"/>
      <c r="F84" s="69" t="str">
        <f ca="1">IF($F$1&lt;&gt;"",Sheet10!F84,"")</f>
        <v/>
      </c>
      <c r="G84" s="83"/>
      <c r="H84" s="69" t="str">
        <f ca="1">IF($H$1&lt;&gt;"",Sheet10!H84,"")</f>
        <v/>
      </c>
      <c r="I84" s="83"/>
      <c r="J84" s="69" t="str">
        <f ca="1">IF($J$1&lt;&gt;"",Sheet10!J84,"")</f>
        <v/>
      </c>
      <c r="K84" s="83"/>
      <c r="L84" s="69" t="str">
        <f ca="1">IF($L$1&lt;&gt;"",Sheet10!L84,"")</f>
        <v/>
      </c>
      <c r="M84" s="83"/>
      <c r="N84" s="69" t="str">
        <f ca="1">IF($N$1&lt;&gt;"",Sheet10!N84,"")</f>
        <v/>
      </c>
      <c r="O84" s="83"/>
    </row>
    <row r="85" spans="1:15" s="76" customFormat="1" ht="39.950000000000003" customHeight="1" x14ac:dyDescent="0.2">
      <c r="A85" s="74">
        <v>84</v>
      </c>
      <c r="B85" s="69" t="str">
        <f ca="1">IF($B$1&lt;&gt;"",Sheet10!B85,"")</f>
        <v/>
      </c>
      <c r="C85" s="83"/>
      <c r="D85" s="69" t="str">
        <f ca="1">IF($D$1&lt;&gt;"",Sheet10!D85,"")</f>
        <v/>
      </c>
      <c r="E85" s="83"/>
      <c r="F85" s="69" t="str">
        <f ca="1">IF($F$1&lt;&gt;"",Sheet10!F85,"")</f>
        <v/>
      </c>
      <c r="G85" s="83"/>
      <c r="H85" s="69" t="str">
        <f ca="1">IF($H$1&lt;&gt;"",Sheet10!H85,"")</f>
        <v/>
      </c>
      <c r="I85" s="83"/>
      <c r="J85" s="69" t="str">
        <f ca="1">IF($J$1&lt;&gt;"",Sheet10!J85,"")</f>
        <v/>
      </c>
      <c r="K85" s="83"/>
      <c r="L85" s="69" t="str">
        <f ca="1">IF($L$1&lt;&gt;"",Sheet10!L85,"")</f>
        <v/>
      </c>
      <c r="M85" s="83"/>
      <c r="N85" s="69" t="str">
        <f ca="1">IF($N$1&lt;&gt;"",Sheet10!N85,"")</f>
        <v/>
      </c>
      <c r="O85" s="83"/>
    </row>
    <row r="86" spans="1:15" s="76" customFormat="1" ht="39.950000000000003" customHeight="1" x14ac:dyDescent="0.2">
      <c r="A86" s="74">
        <v>85</v>
      </c>
      <c r="B86" s="69" t="str">
        <f ca="1">IF($B$1&lt;&gt;"",Sheet10!B86,"")</f>
        <v/>
      </c>
      <c r="C86" s="83"/>
      <c r="D86" s="69" t="str">
        <f ca="1">IF($D$1&lt;&gt;"",Sheet10!D86,"")</f>
        <v/>
      </c>
      <c r="E86" s="83"/>
      <c r="F86" s="69" t="str">
        <f ca="1">IF($F$1&lt;&gt;"",Sheet10!F86,"")</f>
        <v/>
      </c>
      <c r="G86" s="83"/>
      <c r="H86" s="69" t="str">
        <f ca="1">IF($H$1&lt;&gt;"",Sheet10!H86,"")</f>
        <v/>
      </c>
      <c r="I86" s="83"/>
      <c r="J86" s="69" t="str">
        <f ca="1">IF($J$1&lt;&gt;"",Sheet10!J86,"")</f>
        <v/>
      </c>
      <c r="K86" s="83"/>
      <c r="L86" s="69" t="str">
        <f ca="1">IF($L$1&lt;&gt;"",Sheet10!L86,"")</f>
        <v/>
      </c>
      <c r="M86" s="83"/>
      <c r="N86" s="69" t="str">
        <f ca="1">IF($N$1&lt;&gt;"",Sheet10!N86,"")</f>
        <v/>
      </c>
      <c r="O86" s="83"/>
    </row>
    <row r="87" spans="1:15" s="76" customFormat="1" ht="39.950000000000003" customHeight="1" x14ac:dyDescent="0.2">
      <c r="A87" s="74">
        <v>86</v>
      </c>
      <c r="B87" s="69" t="str">
        <f ca="1">IF($B$1&lt;&gt;"",Sheet10!B87,"")</f>
        <v/>
      </c>
      <c r="C87" s="83"/>
      <c r="D87" s="69" t="str">
        <f ca="1">IF($D$1&lt;&gt;"",Sheet10!D87,"")</f>
        <v/>
      </c>
      <c r="E87" s="83"/>
      <c r="F87" s="69" t="str">
        <f ca="1">IF($F$1&lt;&gt;"",Sheet10!F87,"")</f>
        <v/>
      </c>
      <c r="G87" s="83"/>
      <c r="H87" s="69" t="str">
        <f ca="1">IF($H$1&lt;&gt;"",Sheet10!H87,"")</f>
        <v/>
      </c>
      <c r="I87" s="83"/>
      <c r="J87" s="69" t="str">
        <f ca="1">IF($J$1&lt;&gt;"",Sheet10!J87,"")</f>
        <v/>
      </c>
      <c r="K87" s="83"/>
      <c r="L87" s="69" t="str">
        <f ca="1">IF($L$1&lt;&gt;"",Sheet10!L87,"")</f>
        <v/>
      </c>
      <c r="M87" s="83"/>
      <c r="N87" s="69" t="str">
        <f ca="1">IF($N$1&lt;&gt;"",Sheet10!N87,"")</f>
        <v/>
      </c>
      <c r="O87" s="83"/>
    </row>
    <row r="88" spans="1:15" s="76" customFormat="1" ht="39.950000000000003" customHeight="1" x14ac:dyDescent="0.2">
      <c r="A88" s="74">
        <v>87</v>
      </c>
      <c r="B88" s="69" t="str">
        <f ca="1">IF($B$1&lt;&gt;"",Sheet10!B88,"")</f>
        <v/>
      </c>
      <c r="C88" s="83"/>
      <c r="D88" s="69" t="str">
        <f ca="1">IF($D$1&lt;&gt;"",Sheet10!D88,"")</f>
        <v/>
      </c>
      <c r="E88" s="83"/>
      <c r="F88" s="69" t="str">
        <f ca="1">IF($F$1&lt;&gt;"",Sheet10!F88,"")</f>
        <v/>
      </c>
      <c r="G88" s="83"/>
      <c r="H88" s="69" t="str">
        <f ca="1">IF($H$1&lt;&gt;"",Sheet10!H88,"")</f>
        <v/>
      </c>
      <c r="I88" s="83"/>
      <c r="J88" s="69" t="str">
        <f ca="1">IF($J$1&lt;&gt;"",Sheet10!J88,"")</f>
        <v/>
      </c>
      <c r="K88" s="83"/>
      <c r="L88" s="69" t="str">
        <f ca="1">IF($L$1&lt;&gt;"",Sheet10!L88,"")</f>
        <v/>
      </c>
      <c r="M88" s="83"/>
      <c r="N88" s="69" t="str">
        <f ca="1">IF($N$1&lt;&gt;"",Sheet10!N88,"")</f>
        <v/>
      </c>
      <c r="O88" s="83"/>
    </row>
    <row r="89" spans="1:15" s="76" customFormat="1" ht="39.950000000000003" customHeight="1" x14ac:dyDescent="0.2">
      <c r="A89" s="74">
        <v>88</v>
      </c>
      <c r="B89" s="69" t="str">
        <f ca="1">IF($B$1&lt;&gt;"",Sheet10!B89,"")</f>
        <v/>
      </c>
      <c r="C89" s="83"/>
      <c r="D89" s="69" t="str">
        <f ca="1">IF($D$1&lt;&gt;"",Sheet10!D89,"")</f>
        <v/>
      </c>
      <c r="E89" s="83"/>
      <c r="F89" s="69" t="str">
        <f ca="1">IF($F$1&lt;&gt;"",Sheet10!F89,"")</f>
        <v/>
      </c>
      <c r="G89" s="83"/>
      <c r="H89" s="69" t="str">
        <f ca="1">IF($H$1&lt;&gt;"",Sheet10!H89,"")</f>
        <v/>
      </c>
      <c r="I89" s="83"/>
      <c r="J89" s="69" t="str">
        <f ca="1">IF($J$1&lt;&gt;"",Sheet10!J89,"")</f>
        <v/>
      </c>
      <c r="K89" s="83"/>
      <c r="L89" s="69" t="str">
        <f ca="1">IF($L$1&lt;&gt;"",Sheet10!L89,"")</f>
        <v/>
      </c>
      <c r="M89" s="83"/>
      <c r="N89" s="69" t="str">
        <f ca="1">IF($N$1&lt;&gt;"",Sheet10!N89,"")</f>
        <v/>
      </c>
      <c r="O89" s="83"/>
    </row>
    <row r="90" spans="1:15" s="76" customFormat="1" ht="39.950000000000003" customHeight="1" x14ac:dyDescent="0.2">
      <c r="A90" s="74">
        <v>89</v>
      </c>
      <c r="B90" s="69" t="str">
        <f ca="1">IF($B$1&lt;&gt;"",Sheet10!B90,"")</f>
        <v/>
      </c>
      <c r="C90" s="83"/>
      <c r="D90" s="69" t="str">
        <f ca="1">IF($D$1&lt;&gt;"",Sheet10!D90,"")</f>
        <v/>
      </c>
      <c r="E90" s="83"/>
      <c r="F90" s="69" t="str">
        <f ca="1">IF($F$1&lt;&gt;"",Sheet10!F90,"")</f>
        <v/>
      </c>
      <c r="G90" s="83"/>
      <c r="H90" s="69" t="str">
        <f ca="1">IF($H$1&lt;&gt;"",Sheet10!H90,"")</f>
        <v/>
      </c>
      <c r="I90" s="83"/>
      <c r="J90" s="69" t="str">
        <f ca="1">IF($J$1&lt;&gt;"",Sheet10!J90,"")</f>
        <v/>
      </c>
      <c r="K90" s="83"/>
      <c r="L90" s="69" t="str">
        <f ca="1">IF($L$1&lt;&gt;"",Sheet10!L90,"")</f>
        <v/>
      </c>
      <c r="M90" s="83"/>
      <c r="N90" s="69" t="str">
        <f ca="1">IF($N$1&lt;&gt;"",Sheet10!N90,"")</f>
        <v/>
      </c>
      <c r="O90" s="83"/>
    </row>
    <row r="91" spans="1:15" s="76" customFormat="1" ht="39.950000000000003" customHeight="1" x14ac:dyDescent="0.2">
      <c r="A91" s="74">
        <v>90</v>
      </c>
      <c r="B91" s="69" t="str">
        <f ca="1">IF($B$1&lt;&gt;"",Sheet10!B91,"")</f>
        <v/>
      </c>
      <c r="C91" s="83"/>
      <c r="D91" s="69" t="str">
        <f ca="1">IF($D$1&lt;&gt;"",Sheet10!D91,"")</f>
        <v/>
      </c>
      <c r="E91" s="83"/>
      <c r="F91" s="69" t="str">
        <f ca="1">IF($F$1&lt;&gt;"",Sheet10!F91,"")</f>
        <v/>
      </c>
      <c r="G91" s="83"/>
      <c r="H91" s="69" t="str">
        <f ca="1">IF($H$1&lt;&gt;"",Sheet10!H91,"")</f>
        <v/>
      </c>
      <c r="I91" s="83"/>
      <c r="J91" s="69" t="str">
        <f ca="1">IF($J$1&lt;&gt;"",Sheet10!J91,"")</f>
        <v/>
      </c>
      <c r="K91" s="83"/>
      <c r="L91" s="69" t="str">
        <f ca="1">IF($L$1&lt;&gt;"",Sheet10!L91,"")</f>
        <v/>
      </c>
      <c r="M91" s="83"/>
      <c r="N91" s="69" t="str">
        <f ca="1">IF($N$1&lt;&gt;"",Sheet10!N91,"")</f>
        <v/>
      </c>
      <c r="O91" s="83"/>
    </row>
    <row r="92" spans="1:15" s="76" customFormat="1" ht="39.950000000000003" customHeight="1" x14ac:dyDescent="0.2">
      <c r="A92" s="74">
        <v>91</v>
      </c>
      <c r="B92" s="69" t="str">
        <f ca="1">IF($B$1&lt;&gt;"",Sheet10!B92,"")</f>
        <v/>
      </c>
      <c r="C92" s="83"/>
      <c r="D92" s="69" t="str">
        <f ca="1">IF($D$1&lt;&gt;"",Sheet10!D92,"")</f>
        <v/>
      </c>
      <c r="E92" s="83"/>
      <c r="F92" s="69" t="str">
        <f ca="1">IF($F$1&lt;&gt;"",Sheet10!F92,"")</f>
        <v/>
      </c>
      <c r="G92" s="83"/>
      <c r="H92" s="69" t="str">
        <f ca="1">IF($H$1&lt;&gt;"",Sheet10!H92,"")</f>
        <v/>
      </c>
      <c r="I92" s="83"/>
      <c r="J92" s="69" t="str">
        <f ca="1">IF($J$1&lt;&gt;"",Sheet10!J92,"")</f>
        <v/>
      </c>
      <c r="K92" s="83"/>
      <c r="L92" s="69" t="str">
        <f ca="1">IF($L$1&lt;&gt;"",Sheet10!L92,"")</f>
        <v/>
      </c>
      <c r="M92" s="83"/>
      <c r="N92" s="69" t="str">
        <f ca="1">IF($N$1&lt;&gt;"",Sheet10!N92,"")</f>
        <v/>
      </c>
      <c r="O92" s="83"/>
    </row>
    <row r="93" spans="1:15" s="76" customFormat="1" ht="39.950000000000003" customHeight="1" x14ac:dyDescent="0.2">
      <c r="A93" s="74">
        <v>92</v>
      </c>
      <c r="B93" s="69" t="str">
        <f ca="1">IF($B$1&lt;&gt;"",Sheet10!B93,"")</f>
        <v/>
      </c>
      <c r="C93" s="83"/>
      <c r="D93" s="69" t="str">
        <f ca="1">IF($D$1&lt;&gt;"",Sheet10!D93,"")</f>
        <v/>
      </c>
      <c r="E93" s="83"/>
      <c r="F93" s="69" t="str">
        <f ca="1">IF($F$1&lt;&gt;"",Sheet10!F93,"")</f>
        <v/>
      </c>
      <c r="G93" s="83"/>
      <c r="H93" s="69" t="str">
        <f ca="1">IF($H$1&lt;&gt;"",Sheet10!H93,"")</f>
        <v/>
      </c>
      <c r="I93" s="83"/>
      <c r="J93" s="69" t="str">
        <f ca="1">IF($J$1&lt;&gt;"",Sheet10!J93,"")</f>
        <v/>
      </c>
      <c r="K93" s="83"/>
      <c r="L93" s="69" t="str">
        <f ca="1">IF($L$1&lt;&gt;"",Sheet10!L93,"")</f>
        <v/>
      </c>
      <c r="M93" s="83"/>
      <c r="N93" s="69" t="str">
        <f ca="1">IF($N$1&lt;&gt;"",Sheet10!N93,"")</f>
        <v/>
      </c>
      <c r="O93" s="83"/>
    </row>
    <row r="94" spans="1:15" s="76" customFormat="1" ht="39.950000000000003" customHeight="1" x14ac:dyDescent="0.2">
      <c r="A94" s="74">
        <v>93</v>
      </c>
      <c r="B94" s="69" t="str">
        <f ca="1">IF($B$1&lt;&gt;"",Sheet10!B94,"")</f>
        <v/>
      </c>
      <c r="C94" s="83"/>
      <c r="D94" s="69" t="str">
        <f ca="1">IF($D$1&lt;&gt;"",Sheet10!D94,"")</f>
        <v/>
      </c>
      <c r="E94" s="83"/>
      <c r="F94" s="69" t="str">
        <f ca="1">IF($F$1&lt;&gt;"",Sheet10!F94,"")</f>
        <v/>
      </c>
      <c r="G94" s="83"/>
      <c r="H94" s="69" t="str">
        <f ca="1">IF($H$1&lt;&gt;"",Sheet10!H94,"")</f>
        <v/>
      </c>
      <c r="I94" s="83"/>
      <c r="J94" s="69" t="str">
        <f ca="1">IF($J$1&lt;&gt;"",Sheet10!J94,"")</f>
        <v/>
      </c>
      <c r="K94" s="83"/>
      <c r="L94" s="69" t="str">
        <f ca="1">IF($L$1&lt;&gt;"",Sheet10!L94,"")</f>
        <v/>
      </c>
      <c r="M94" s="83"/>
      <c r="N94" s="69" t="str">
        <f ca="1">IF($N$1&lt;&gt;"",Sheet10!N94,"")</f>
        <v/>
      </c>
      <c r="O94" s="83"/>
    </row>
    <row r="95" spans="1:15" s="76" customFormat="1" ht="39.950000000000003" customHeight="1" x14ac:dyDescent="0.2">
      <c r="A95" s="74">
        <v>94</v>
      </c>
      <c r="B95" s="69" t="str">
        <f ca="1">IF($B$1&lt;&gt;"",Sheet10!B95,"")</f>
        <v/>
      </c>
      <c r="C95" s="83"/>
      <c r="D95" s="69" t="str">
        <f ca="1">IF($D$1&lt;&gt;"",Sheet10!D95,"")</f>
        <v/>
      </c>
      <c r="E95" s="83"/>
      <c r="F95" s="69" t="str">
        <f ca="1">IF($F$1&lt;&gt;"",Sheet10!F95,"")</f>
        <v/>
      </c>
      <c r="G95" s="83"/>
      <c r="H95" s="69" t="str">
        <f ca="1">IF($H$1&lt;&gt;"",Sheet10!H95,"")</f>
        <v/>
      </c>
      <c r="I95" s="83"/>
      <c r="J95" s="69" t="str">
        <f ca="1">IF($J$1&lt;&gt;"",Sheet10!J95,"")</f>
        <v/>
      </c>
      <c r="K95" s="83"/>
      <c r="L95" s="69" t="str">
        <f ca="1">IF($L$1&lt;&gt;"",Sheet10!L95,"")</f>
        <v/>
      </c>
      <c r="M95" s="83"/>
      <c r="N95" s="69" t="str">
        <f ca="1">IF($N$1&lt;&gt;"",Sheet10!N95,"")</f>
        <v/>
      </c>
      <c r="O95" s="83"/>
    </row>
    <row r="96" spans="1:15" s="76" customFormat="1" ht="39.950000000000003" customHeight="1" x14ac:dyDescent="0.2">
      <c r="A96" s="74">
        <v>95</v>
      </c>
      <c r="B96" s="69" t="str">
        <f ca="1">IF($B$1&lt;&gt;"",Sheet10!B96,"")</f>
        <v/>
      </c>
      <c r="C96" s="83"/>
      <c r="D96" s="69" t="str">
        <f ca="1">IF($D$1&lt;&gt;"",Sheet10!D96,"")</f>
        <v/>
      </c>
      <c r="E96" s="83"/>
      <c r="F96" s="69" t="str">
        <f ca="1">IF($F$1&lt;&gt;"",Sheet10!F96,"")</f>
        <v/>
      </c>
      <c r="G96" s="83"/>
      <c r="H96" s="69" t="str">
        <f ca="1">IF($H$1&lt;&gt;"",Sheet10!H96,"")</f>
        <v/>
      </c>
      <c r="I96" s="83"/>
      <c r="J96" s="69" t="str">
        <f ca="1">IF($J$1&lt;&gt;"",Sheet10!J96,"")</f>
        <v/>
      </c>
      <c r="K96" s="83"/>
      <c r="L96" s="69" t="str">
        <f ca="1">IF($L$1&lt;&gt;"",Sheet10!L96,"")</f>
        <v/>
      </c>
      <c r="M96" s="83"/>
      <c r="N96" s="69" t="str">
        <f ca="1">IF($N$1&lt;&gt;"",Sheet10!N96,"")</f>
        <v/>
      </c>
      <c r="O96" s="83"/>
    </row>
    <row r="97" spans="1:15" s="76" customFormat="1" ht="39.950000000000003" customHeight="1" x14ac:dyDescent="0.2">
      <c r="A97" s="74">
        <v>96</v>
      </c>
      <c r="B97" s="69" t="str">
        <f ca="1">IF($B$1&lt;&gt;"",Sheet10!B97,"")</f>
        <v/>
      </c>
      <c r="C97" s="83"/>
      <c r="D97" s="69" t="str">
        <f ca="1">IF($D$1&lt;&gt;"",Sheet10!D97,"")</f>
        <v/>
      </c>
      <c r="E97" s="83"/>
      <c r="F97" s="69" t="str">
        <f ca="1">IF($F$1&lt;&gt;"",Sheet10!F97,"")</f>
        <v/>
      </c>
      <c r="G97" s="83"/>
      <c r="H97" s="69" t="str">
        <f ca="1">IF($H$1&lt;&gt;"",Sheet10!H97,"")</f>
        <v/>
      </c>
      <c r="I97" s="83"/>
      <c r="J97" s="69" t="str">
        <f ca="1">IF($J$1&lt;&gt;"",Sheet10!J97,"")</f>
        <v/>
      </c>
      <c r="K97" s="83"/>
      <c r="L97" s="69" t="str">
        <f ca="1">IF($L$1&lt;&gt;"",Sheet10!L97,"")</f>
        <v/>
      </c>
      <c r="M97" s="83"/>
      <c r="N97" s="69" t="str">
        <f ca="1">IF($N$1&lt;&gt;"",Sheet10!N97,"")</f>
        <v/>
      </c>
      <c r="O97" s="83"/>
    </row>
    <row r="98" spans="1:15" s="76" customFormat="1" ht="39.950000000000003" customHeight="1" x14ac:dyDescent="0.2">
      <c r="A98" s="74">
        <v>97</v>
      </c>
      <c r="B98" s="69" t="str">
        <f ca="1">IF($B$1&lt;&gt;"",Sheet10!B98,"")</f>
        <v/>
      </c>
      <c r="C98" s="83"/>
      <c r="D98" s="69" t="str">
        <f ca="1">IF($D$1&lt;&gt;"",Sheet10!D98,"")</f>
        <v/>
      </c>
      <c r="E98" s="83"/>
      <c r="F98" s="69" t="str">
        <f ca="1">IF($F$1&lt;&gt;"",Sheet10!F98,"")</f>
        <v/>
      </c>
      <c r="G98" s="83"/>
      <c r="H98" s="69" t="str">
        <f ca="1">IF($H$1&lt;&gt;"",Sheet10!H98,"")</f>
        <v/>
      </c>
      <c r="I98" s="83"/>
      <c r="J98" s="69" t="str">
        <f ca="1">IF($J$1&lt;&gt;"",Sheet10!J98,"")</f>
        <v/>
      </c>
      <c r="K98" s="83"/>
      <c r="L98" s="69" t="str">
        <f ca="1">IF($L$1&lt;&gt;"",Sheet10!L98,"")</f>
        <v/>
      </c>
      <c r="M98" s="83"/>
      <c r="N98" s="69" t="str">
        <f ca="1">IF($N$1&lt;&gt;"",Sheet10!N98,"")</f>
        <v/>
      </c>
      <c r="O98" s="83"/>
    </row>
    <row r="99" spans="1:15" s="76" customFormat="1" ht="39.950000000000003" customHeight="1" x14ac:dyDescent="0.2">
      <c r="A99" s="74">
        <v>98</v>
      </c>
      <c r="B99" s="69" t="str">
        <f ca="1">IF($B$1&lt;&gt;"",Sheet10!B99,"")</f>
        <v/>
      </c>
      <c r="C99" s="83"/>
      <c r="D99" s="69" t="str">
        <f ca="1">IF($D$1&lt;&gt;"",Sheet10!D99,"")</f>
        <v/>
      </c>
      <c r="E99" s="83"/>
      <c r="F99" s="69" t="str">
        <f ca="1">IF($F$1&lt;&gt;"",Sheet10!F99,"")</f>
        <v/>
      </c>
      <c r="G99" s="83"/>
      <c r="H99" s="69" t="str">
        <f ca="1">IF($H$1&lt;&gt;"",Sheet10!H99,"")</f>
        <v/>
      </c>
      <c r="I99" s="83"/>
      <c r="J99" s="69" t="str">
        <f ca="1">IF($J$1&lt;&gt;"",Sheet10!J99,"")</f>
        <v/>
      </c>
      <c r="K99" s="83"/>
      <c r="L99" s="69" t="str">
        <f ca="1">IF($L$1&lt;&gt;"",Sheet10!L99,"")</f>
        <v/>
      </c>
      <c r="M99" s="83"/>
      <c r="N99" s="69" t="str">
        <f ca="1">IF($N$1&lt;&gt;"",Sheet10!N99,"")</f>
        <v/>
      </c>
      <c r="O99" s="83"/>
    </row>
    <row r="100" spans="1:15" s="76" customFormat="1" ht="39.950000000000003" customHeight="1" x14ac:dyDescent="0.2">
      <c r="A100" s="74">
        <v>99</v>
      </c>
      <c r="B100" s="69" t="str">
        <f ca="1">IF($B$1&lt;&gt;"",Sheet10!B100,"")</f>
        <v/>
      </c>
      <c r="C100" s="83"/>
      <c r="D100" s="69" t="str">
        <f ca="1">IF($D$1&lt;&gt;"",Sheet10!D100,"")</f>
        <v/>
      </c>
      <c r="E100" s="83"/>
      <c r="F100" s="69" t="str">
        <f ca="1">IF($F$1&lt;&gt;"",Sheet10!F100,"")</f>
        <v/>
      </c>
      <c r="G100" s="83"/>
      <c r="H100" s="69" t="str">
        <f ca="1">IF($H$1&lt;&gt;"",Sheet10!H100,"")</f>
        <v/>
      </c>
      <c r="I100" s="83"/>
      <c r="J100" s="69" t="str">
        <f ca="1">IF($J$1&lt;&gt;"",Sheet10!J100,"")</f>
        <v/>
      </c>
      <c r="K100" s="83"/>
      <c r="L100" s="69" t="str">
        <f ca="1">IF($L$1&lt;&gt;"",Sheet10!L100,"")</f>
        <v/>
      </c>
      <c r="M100" s="83"/>
      <c r="N100" s="69" t="str">
        <f ca="1">IF($N$1&lt;&gt;"",Sheet10!N100,"")</f>
        <v/>
      </c>
      <c r="O100" s="83"/>
    </row>
    <row r="101" spans="1:15" s="76" customFormat="1" ht="39.950000000000003" customHeight="1" x14ac:dyDescent="0.2">
      <c r="A101" s="74">
        <v>100</v>
      </c>
      <c r="B101" s="69" t="str">
        <f ca="1">IF($B$1&lt;&gt;"",Sheet10!B101,"")</f>
        <v/>
      </c>
      <c r="C101" s="83"/>
      <c r="D101" s="69" t="str">
        <f ca="1">IF($D$1&lt;&gt;"",Sheet10!D101,"")</f>
        <v/>
      </c>
      <c r="E101" s="83"/>
      <c r="F101" s="69" t="str">
        <f ca="1">IF($F$1&lt;&gt;"",Sheet10!F101,"")</f>
        <v/>
      </c>
      <c r="G101" s="83"/>
      <c r="H101" s="69" t="str">
        <f ca="1">IF($H$1&lt;&gt;"",Sheet10!H101,"")</f>
        <v/>
      </c>
      <c r="I101" s="83"/>
      <c r="J101" s="69" t="str">
        <f ca="1">IF($J$1&lt;&gt;"",Sheet10!J101,"")</f>
        <v/>
      </c>
      <c r="K101" s="83"/>
      <c r="L101" s="69" t="str">
        <f ca="1">IF($L$1&lt;&gt;"",Sheet10!L101,"")</f>
        <v/>
      </c>
      <c r="M101" s="83"/>
      <c r="N101" s="69" t="str">
        <f ca="1">IF($N$1&lt;&gt;"",Sheet10!N101,"")</f>
        <v/>
      </c>
      <c r="O101" s="83"/>
    </row>
  </sheetData>
  <sheetProtection password="B128" sheet="1" objects="1" scenarios="1"/>
  <conditionalFormatting sqref="B102:B65536 D102 F102 H102 J102 L102 N102">
    <cfRule type="expression" dxfId="37" priority="12" stopIfTrue="1">
      <formula>C102="M"</formula>
    </cfRule>
    <cfRule type="expression" dxfId="36" priority="13" stopIfTrue="1">
      <formula>AND(C102&lt;&gt;"M",B102&lt;&gt;"")</formula>
    </cfRule>
  </conditionalFormatting>
  <conditionalFormatting sqref="B1:D1 F1 H1 J1 L1 N1">
    <cfRule type="cellIs" dxfId="35" priority="14" stopIfTrue="1" operator="equal">
      <formula>""</formula>
    </cfRule>
  </conditionalFormatting>
  <conditionalFormatting sqref="E1">
    <cfRule type="cellIs" dxfId="34" priority="11" stopIfTrue="1" operator="equal">
      <formula>""</formula>
    </cfRule>
  </conditionalFormatting>
  <conditionalFormatting sqref="G1">
    <cfRule type="cellIs" dxfId="33" priority="10" stopIfTrue="1" operator="equal">
      <formula>""</formula>
    </cfRule>
  </conditionalFormatting>
  <conditionalFormatting sqref="I1">
    <cfRule type="cellIs" dxfId="32" priority="9" stopIfTrue="1" operator="equal">
      <formula>""</formula>
    </cfRule>
  </conditionalFormatting>
  <conditionalFormatting sqref="K1">
    <cfRule type="cellIs" dxfId="31" priority="8" stopIfTrue="1" operator="equal">
      <formula>""</formula>
    </cfRule>
  </conditionalFormatting>
  <conditionalFormatting sqref="M1">
    <cfRule type="cellIs" dxfId="30" priority="7" stopIfTrue="1" operator="equal">
      <formula>""</formula>
    </cfRule>
  </conditionalFormatting>
  <conditionalFormatting sqref="O1">
    <cfRule type="cellIs" dxfId="29" priority="6" stopIfTrue="1" operator="equal">
      <formula>""</formula>
    </cfRule>
  </conditionalFormatting>
  <conditionalFormatting sqref="H2:H101 J2:J101 L2:L101 N2:N101 F2:F101 D2:D101 B2:B101">
    <cfRule type="expression" dxfId="28" priority="29" stopIfTrue="1">
      <formula>C2="M"</formula>
    </cfRule>
    <cfRule type="expression" dxfId="27" priority="30" stopIfTrue="1">
      <formula>C2="a"</formula>
    </cfRule>
    <cfRule type="expression" dxfId="26" priority="31" stopIfTrue="1">
      <formula>C2=""</formula>
    </cfRule>
  </conditionalFormatting>
  <dataValidations count="1">
    <dataValidation type="list" allowBlank="1" showInputMessage="1" showErrorMessage="1" sqref="C2:C101 E2:E101 G2:G101 I2:I101 K2:K101 M2:M101 O2:O101">
      <formula1>M</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R72"/>
  <sheetViews>
    <sheetView zoomScale="85" zoomScaleNormal="85" workbookViewId="0">
      <pane xSplit="2" topLeftCell="C1" activePane="topRight" state="frozen"/>
      <selection activeCell="H1" sqref="A1:H65536"/>
      <selection pane="topRight" activeCell="D11" sqref="D11"/>
    </sheetView>
  </sheetViews>
  <sheetFormatPr defaultRowHeight="14.25" x14ac:dyDescent="0.2"/>
  <cols>
    <col min="1" max="1" width="9.140625" style="30" hidden="1" customWidth="1"/>
    <col min="2" max="2" width="7" style="31" customWidth="1"/>
    <col min="3" max="3" width="8.42578125" style="30" customWidth="1"/>
    <col min="4" max="8" width="24.7109375" style="30" customWidth="1"/>
    <col min="9" max="9" width="8.42578125" style="30" customWidth="1"/>
    <col min="10" max="14" width="24.7109375" style="30" customWidth="1"/>
    <col min="15" max="15" width="8.42578125" style="30" customWidth="1"/>
    <col min="16" max="20" width="24.7109375" style="30" customWidth="1"/>
    <col min="21" max="21" width="8.42578125" style="30" customWidth="1"/>
    <col min="22" max="26" width="24.7109375" style="30" customWidth="1"/>
    <col min="27" max="27" width="8.42578125" style="30" customWidth="1"/>
    <col min="28" max="32" width="24.7109375" style="30" customWidth="1"/>
    <col min="33" max="33" width="8.42578125" style="30" customWidth="1"/>
    <col min="34" max="38" width="24.7109375" style="30" customWidth="1"/>
    <col min="39" max="39" width="8.42578125" style="30" customWidth="1"/>
    <col min="40" max="44" width="24.7109375" style="30" customWidth="1"/>
    <col min="45" max="16384" width="9.140625" style="30"/>
  </cols>
  <sheetData>
    <row r="1" spans="1:44" s="48" customFormat="1" ht="15" customHeight="1" x14ac:dyDescent="0.25">
      <c r="A1" s="64" t="str">
        <f>IF(VLOOKUP(1,Group,2)="","no",VLOOKUP(1,Group,2))</f>
        <v>8a1</v>
      </c>
      <c r="B1" s="307"/>
      <c r="C1" s="304" t="str">
        <f>IF(AND(Sheet6!C1&lt;&gt;"",Sheet6!C1&lt;&gt;0,Sheet6!C1&lt;&gt;"Free"),Sheet6!C1,"")</f>
        <v>Week A</v>
      </c>
      <c r="D1" s="60" t="str">
        <f>IF(AND(Sheet6!D1&lt;&gt;"",Sheet6!D1&lt;&gt;0,Sheet6!D1&lt;&gt;"Free"),Sheet6!D1,"")</f>
        <v>Monday 1st Nov</v>
      </c>
      <c r="E1" s="60" t="str">
        <f>IF(AND(Sheet6!E1&lt;&gt;"",Sheet6!E1&lt;&gt;0,Sheet6!E1&lt;&gt;"Free"),Sheet6!E1,"")</f>
        <v>Tuesday 2nd Nov</v>
      </c>
      <c r="F1" s="60" t="str">
        <f>IF(AND(Sheet6!F1&lt;&gt;"",Sheet6!F1&lt;&gt;0,Sheet6!F1&lt;&gt;"Free"),Sheet6!F1,"")</f>
        <v>Wednesday 3rd Nov</v>
      </c>
      <c r="G1" s="60" t="str">
        <f>IF(AND(Sheet6!G1&lt;&gt;"",Sheet6!G1&lt;&gt;0,Sheet6!G1&lt;&gt;"Free"),Sheet6!G1,"")</f>
        <v xml:space="preserve">Thursday 4th Nov </v>
      </c>
      <c r="H1" s="60" t="str">
        <f>IF(AND(Sheet6!H1&lt;&gt;"",Sheet6!H1&lt;&gt;0,Sheet6!H1&lt;&gt;"Free"),Sheet6!H1,"")</f>
        <v>Friday 5th Nov</v>
      </c>
      <c r="I1" s="304" t="str">
        <f>IF(AND(Sheet6!I1&lt;&gt;"",Sheet6!I1&lt;&gt;0,Sheet6!I1&lt;&gt;"Free"),Sheet6!I1,"")</f>
        <v>Week B</v>
      </c>
      <c r="J1" s="60" t="str">
        <f>IF(AND(Sheet6!J1&lt;&gt;"",Sheet6!J1&lt;&gt;0,Sheet6!J1&lt;&gt;"Free"),Sheet6!J1,"")</f>
        <v>Monday 8th Nov</v>
      </c>
      <c r="K1" s="60" t="str">
        <f>IF(AND(Sheet6!K1&lt;&gt;"",Sheet6!K1&lt;&gt;0,Sheet6!K1&lt;&gt;"Free"),Sheet6!K1,"")</f>
        <v>Tuesday 9th Nov</v>
      </c>
      <c r="L1" s="60" t="str">
        <f>IF(AND(Sheet6!L1&lt;&gt;"",Sheet6!L1&lt;&gt;0,Sheet6!L1&lt;&gt;"Free"),Sheet6!L1,"")</f>
        <v>Wednesday 10th Nov</v>
      </c>
      <c r="M1" s="60" t="str">
        <f>IF(AND(Sheet6!M1&lt;&gt;"",Sheet6!M1&lt;&gt;0,Sheet6!M1&lt;&gt;"Free"),Sheet6!M1,"")</f>
        <v xml:space="preserve">Thursday 11th Nov </v>
      </c>
      <c r="N1" s="60" t="str">
        <f>IF(AND(Sheet6!N1&lt;&gt;"",Sheet6!N1&lt;&gt;0,Sheet6!N1&lt;&gt;"Free"),Sheet6!N1,"")</f>
        <v>Friday 12th Nov</v>
      </c>
      <c r="O1" s="304" t="str">
        <f>IF(AND(Sheet6!O1&lt;&gt;"",Sheet6!O1&lt;&gt;0,Sheet6!O1&lt;&gt;"Free"),Sheet6!O1,"")</f>
        <v>Week A</v>
      </c>
      <c r="P1" s="60" t="str">
        <f>IF(AND(Sheet6!P1&lt;&gt;"",Sheet6!P1&lt;&gt;0,Sheet6!P1&lt;&gt;"Free"),Sheet6!P1,"")</f>
        <v>Monday 15th Nov</v>
      </c>
      <c r="Q1" s="60" t="str">
        <f>IF(AND(Sheet6!Q1&lt;&gt;"",Sheet6!Q1&lt;&gt;0,Sheet6!Q1&lt;&gt;"Free"),Sheet6!Q1,"")</f>
        <v>Tuesday 16th Nov</v>
      </c>
      <c r="R1" s="60" t="str">
        <f>IF(AND(Sheet6!R1&lt;&gt;"",Sheet6!R1&lt;&gt;0,Sheet6!R1&lt;&gt;"Free"),Sheet6!R1,"")</f>
        <v>Wednesday 17th Nov</v>
      </c>
      <c r="S1" s="60" t="str">
        <f>IF(AND(Sheet6!S1&lt;&gt;"",Sheet6!S1&lt;&gt;0,Sheet6!S1&lt;&gt;"Free"),Sheet6!S1,"")</f>
        <v xml:space="preserve">Thursday 18th Nov </v>
      </c>
      <c r="T1" s="60" t="str">
        <f>IF(AND(Sheet6!T1&lt;&gt;"",Sheet6!T1&lt;&gt;0,Sheet6!T1&lt;&gt;"Free"),Sheet6!T1,"")</f>
        <v>Friday 19th Nov</v>
      </c>
      <c r="U1" s="304" t="str">
        <f>IF(AND(Sheet6!U1&lt;&gt;"",Sheet6!U1&lt;&gt;0,Sheet6!U1&lt;&gt;"Free"),Sheet6!U1,"")</f>
        <v>Week B</v>
      </c>
      <c r="V1" s="60" t="str">
        <f>IF(AND(Sheet6!V1&lt;&gt;"",Sheet6!V1&lt;&gt;0,Sheet6!V1&lt;&gt;"Free"),Sheet6!V1,"")</f>
        <v>Monday 22nd Nov</v>
      </c>
      <c r="W1" s="60" t="str">
        <f>IF(AND(Sheet6!W1&lt;&gt;"",Sheet6!W1&lt;&gt;0,Sheet6!W1&lt;&gt;"Free"),Sheet6!W1,"")</f>
        <v>Tuesday 23rd Nov</v>
      </c>
      <c r="X1" s="60" t="str">
        <f>IF(AND(Sheet6!X1&lt;&gt;"",Sheet6!X1&lt;&gt;0,Sheet6!X1&lt;&gt;"Free"),Sheet6!X1,"")</f>
        <v>Wednesday 24th Nov</v>
      </c>
      <c r="Y1" s="60" t="str">
        <f>IF(AND(Sheet6!Y1&lt;&gt;"",Sheet6!Y1&lt;&gt;0,Sheet6!Y1&lt;&gt;"Free"),Sheet6!Y1,"")</f>
        <v xml:space="preserve">Thursday 25th Nov </v>
      </c>
      <c r="Z1" s="60" t="str">
        <f>IF(AND(Sheet6!Z1&lt;&gt;"",Sheet6!Z1&lt;&gt;0,Sheet6!Z1&lt;&gt;"Free"),Sheet6!Z1,"")</f>
        <v>Friday 26th Nov</v>
      </c>
      <c r="AA1" s="304" t="str">
        <f>IF(AND(Sheet6!AA1&lt;&gt;"",Sheet6!AA1&lt;&gt;0,Sheet6!AA1&lt;&gt;"Free"),Sheet6!AA1,"")</f>
        <v>Week A</v>
      </c>
      <c r="AB1" s="60" t="str">
        <f>IF(AND(Sheet6!AB1&lt;&gt;"",Sheet6!AB1&lt;&gt;0,Sheet6!AB1&lt;&gt;"Free"),Sheet6!AB1,"")</f>
        <v>Monday 29th Nov</v>
      </c>
      <c r="AC1" s="60" t="str">
        <f>IF(AND(Sheet6!AC1&lt;&gt;"",Sheet6!AC1&lt;&gt;0,Sheet6!AC1&lt;&gt;"Free"),Sheet6!AC1,"")</f>
        <v>Tuesday 30th Nov</v>
      </c>
      <c r="AD1" s="60" t="str">
        <f>IF(AND(Sheet6!AD1&lt;&gt;"",Sheet6!AD1&lt;&gt;0,Sheet6!AD1&lt;&gt;"Free"),Sheet6!AD1,"")</f>
        <v>Wednesday 1st Dec</v>
      </c>
      <c r="AE1" s="60" t="str">
        <f>IF(AND(Sheet6!AE1&lt;&gt;"",Sheet6!AE1&lt;&gt;0,Sheet6!AE1&lt;&gt;"Free"),Sheet6!AE1,"")</f>
        <v>Thursday 2nd Dec</v>
      </c>
      <c r="AF1" s="60" t="str">
        <f>IF(AND(Sheet6!AF1&lt;&gt;"",Sheet6!AF1&lt;&gt;0,Sheet6!AF1&lt;&gt;"Free"),Sheet6!AF1,"")</f>
        <v>Friday 3rd Dec</v>
      </c>
      <c r="AG1" s="304" t="str">
        <f>IF(AND(Sheet6!AG1&lt;&gt;"",Sheet6!AG1&lt;&gt;0,Sheet6!AG1&lt;&gt;"Free"),Sheet6!AG1,"")</f>
        <v>Week B</v>
      </c>
      <c r="AH1" s="60" t="str">
        <f>IF(AND(Sheet6!AH1&lt;&gt;"",Sheet6!AH1&lt;&gt;0,Sheet6!AH1&lt;&gt;"Free"),Sheet6!AH1,"")</f>
        <v>Monday 6th Dec</v>
      </c>
      <c r="AI1" s="60" t="str">
        <f>IF(AND(Sheet6!AI1&lt;&gt;"",Sheet6!AI1&lt;&gt;0,Sheet6!AI1&lt;&gt;"Free"),Sheet6!AI1,"")</f>
        <v>Tuesday 7th Dec</v>
      </c>
      <c r="AJ1" s="60" t="str">
        <f>IF(AND(Sheet6!AJ1&lt;&gt;"",Sheet6!AJ1&lt;&gt;0,Sheet6!AJ1&lt;&gt;"Free"),Sheet6!AJ1,"")</f>
        <v>Wednesday 8th Dec</v>
      </c>
      <c r="AK1" s="60" t="str">
        <f>IF(AND(Sheet6!AK1&lt;&gt;"",Sheet6!AK1&lt;&gt;0,Sheet6!AK1&lt;&gt;"Free"),Sheet6!AK1,"")</f>
        <v>Thursday 9th Dec</v>
      </c>
      <c r="AL1" s="60" t="str">
        <f>IF(AND(Sheet6!AL1&lt;&gt;"",Sheet6!AL1&lt;&gt;0,Sheet6!AL1&lt;&gt;"Free"),Sheet6!AL1,"")</f>
        <v>Friday 10th Dec</v>
      </c>
      <c r="AM1" s="304" t="str">
        <f>IF(AND(Sheet6!AM1&lt;&gt;"",Sheet6!AM1&lt;&gt;0,Sheet6!AM1&lt;&gt;"Free"),Sheet6!AM1,"")</f>
        <v>Week A</v>
      </c>
      <c r="AN1" s="60" t="str">
        <f>IF(AND(Sheet6!AN1&lt;&gt;"",Sheet6!AN1&lt;&gt;0,Sheet6!AN1&lt;&gt;"Free"),Sheet6!AN1,"")</f>
        <v>Monday 13th Dec</v>
      </c>
      <c r="AO1" s="60" t="str">
        <f>IF(AND(Sheet6!AO1&lt;&gt;"",Sheet6!AO1&lt;&gt;0,Sheet6!AO1&lt;&gt;"Free"),Sheet6!AO1,"")</f>
        <v>Tuesday 14th Dec</v>
      </c>
      <c r="AP1" s="60" t="str">
        <f>IF(AND(Sheet6!AP1&lt;&gt;"",Sheet6!AP1&lt;&gt;0,Sheet6!AP1&lt;&gt;"Free"),Sheet6!AP1,"")</f>
        <v>Wednesday 15th Dec</v>
      </c>
      <c r="AQ1" s="60" t="str">
        <f>IF(AND(Sheet6!AQ1&lt;&gt;"",Sheet6!AQ1&lt;&gt;0,Sheet6!AQ1&lt;&gt;"Free"),Sheet6!AQ1,"")</f>
        <v>Thursday 16th Dec</v>
      </c>
      <c r="AR1" s="60" t="str">
        <f>IF(AND(Sheet6!AR1&lt;&gt;"",Sheet6!AR1&lt;&gt;0,Sheet6!AR1&lt;&gt;"Free"),Sheet6!AR1,"")</f>
        <v>Friday 17th Dec</v>
      </c>
    </row>
    <row r="2" spans="1:44" s="48" customFormat="1" ht="15" customHeight="1" x14ac:dyDescent="0.25">
      <c r="A2" s="175" t="str">
        <f>IF(VLOOKUP(2,Group,2)="","no",VLOOKUP(2,Group,2))</f>
        <v>11b3</v>
      </c>
      <c r="B2" s="308"/>
      <c r="C2" s="305" t="str">
        <f>IF(AND(Sheet8!C2&lt;&gt;"",Sheet8!C2&lt;&gt;0,Sheet8!C2&lt;&gt;"Free"),Sheet8!C2,"")</f>
        <v/>
      </c>
      <c r="D2" s="190" t="str">
        <f>IF(AND(Sheet6!D2&lt;&gt;"",Sheet6!D2&lt;&gt;0,Sheet6!D2&lt;&gt;"Free"),Sheet6!D2&amp;VLOOKUP(D1,Rooms,2,FALSE),"")</f>
        <v>8a1</v>
      </c>
      <c r="E2" s="60" t="str">
        <f>IF(AND(Sheet6!E2&lt;&gt;"",Sheet6!E2&lt;&gt;0,Sheet6!E2&lt;&gt;"Free"),Sheet6!E2&amp;VLOOKUP(E1,Rooms,2,FALSE),"")</f>
        <v/>
      </c>
      <c r="F2" s="191" t="str">
        <f>IF(AND(Sheet6!F2&lt;&gt;"",Sheet6!F2&lt;&gt;0,Sheet6!F2&lt;&gt;"Free"),Sheet6!F2&amp;VLOOKUP(F1,Rooms,2,FALSE),"")</f>
        <v>11b3</v>
      </c>
      <c r="G2" s="192" t="str">
        <f>IF(AND(Sheet6!G2&lt;&gt;"",Sheet6!G2&lt;&gt;0,Sheet6!G2&lt;&gt;"Free"),Sheet6!G2&amp;VLOOKUP(G1,Rooms,2,FALSE),"")</f>
        <v>12</v>
      </c>
      <c r="H2" s="191" t="str">
        <f>IF(AND(Sheet6!H2&lt;&gt;"",Sheet6!H2&lt;&gt;0,Sheet6!H2&lt;&gt;"Free"),Sheet6!H2&amp;VLOOKUP(H1,Rooms,2,FALSE),"")</f>
        <v>11b3</v>
      </c>
      <c r="I2" s="305" t="str">
        <f>IF(AND(Sheet8!I2&lt;&gt;"",Sheet8!I2&lt;&gt;0,Sheet8!I2&lt;&gt;"Free"),Sheet8!I2,"")</f>
        <v/>
      </c>
      <c r="J2" s="193" t="str">
        <f>IF(AND(Sheet6!J2&lt;&gt;"",Sheet6!J2&lt;&gt;0,Sheet6!J2&lt;&gt;"Free"),Sheet6!J2&amp;VLOOKUP(J1,Rooms,2,FALSE),"")</f>
        <v>13</v>
      </c>
      <c r="K2" s="191" t="str">
        <f>IF(AND(Sheet6!K2&lt;&gt;"",Sheet6!K2&lt;&gt;0,Sheet6!K2&lt;&gt;"Free"),Sheet6!K2&amp;VLOOKUP(K1,Rooms,2,FALSE),"")</f>
        <v>11b3</v>
      </c>
      <c r="L2" s="194" t="str">
        <f>IF(AND(Sheet6!L2&lt;&gt;"",Sheet6!L2&lt;&gt;0,Sheet6!L2&lt;&gt;"Free"),Sheet6!L2&amp;VLOOKUP(L1,Rooms,2,FALSE),"")</f>
        <v>9b4</v>
      </c>
      <c r="M2" s="191" t="str">
        <f>IF(AND(Sheet6!M2&lt;&gt;"",Sheet6!M2&lt;&gt;0,Sheet6!M2&lt;&gt;"Free"),Sheet6!M2&amp;VLOOKUP(M1,Rooms,2,FALSE),"")</f>
        <v>11b3</v>
      </c>
      <c r="N2" s="195" t="str">
        <f>IF(AND(Sheet6!N2&lt;&gt;"",Sheet6!N2&lt;&gt;0,Sheet6!N2&lt;&gt;"Free"),Sheet6!N2&amp;VLOOKUP(N1,Rooms,2,FALSE),"")</f>
        <v>10a2</v>
      </c>
      <c r="O2" s="305" t="str">
        <f>IF(AND(Sheet8!O2&lt;&gt;"",Sheet8!O2&lt;&gt;0,Sheet8!O2&lt;&gt;"Free"),Sheet8!O2,"")</f>
        <v/>
      </c>
      <c r="P2" s="190" t="str">
        <f>IF(AND(Sheet6!P2&lt;&gt;"",Sheet6!P2&lt;&gt;0,Sheet6!P2&lt;&gt;"Free"),Sheet6!P2&amp;VLOOKUP(P1,Rooms,2,FALSE),"")</f>
        <v>8a1</v>
      </c>
      <c r="Q2" s="60" t="str">
        <f>IF(AND(Sheet6!Q2&lt;&gt;"",Sheet6!Q2&lt;&gt;0,Sheet6!Q2&lt;&gt;"Free"),Sheet6!Q2&amp;VLOOKUP(Q1,Rooms,2,FALSE),"")</f>
        <v/>
      </c>
      <c r="R2" s="191" t="str">
        <f>IF(AND(Sheet6!R2&lt;&gt;"",Sheet6!R2&lt;&gt;0,Sheet6!R2&lt;&gt;"Free"),Sheet6!R2&amp;VLOOKUP(R1,Rooms,2,FALSE),"")</f>
        <v>11b3</v>
      </c>
      <c r="S2" s="192" t="str">
        <f>IF(AND(Sheet6!S2&lt;&gt;"",Sheet6!S2&lt;&gt;0,Sheet6!S2&lt;&gt;"Free"),Sheet6!S2&amp;VLOOKUP(S1,Rooms,2,FALSE),"")</f>
        <v>12</v>
      </c>
      <c r="T2" s="191" t="str">
        <f>IF(AND(Sheet6!T2&lt;&gt;"",Sheet6!T2&lt;&gt;0,Sheet6!T2&lt;&gt;"Free"),Sheet6!T2&amp;VLOOKUP(T1,Rooms,2,FALSE),"")</f>
        <v>11b3</v>
      </c>
      <c r="U2" s="305" t="str">
        <f>IF(AND(Sheet8!U2&lt;&gt;"",Sheet8!U2&lt;&gt;0,Sheet8!U2&lt;&gt;"Free"),Sheet8!U2,"")</f>
        <v/>
      </c>
      <c r="V2" s="193" t="str">
        <f>IF(AND(Sheet6!V2&lt;&gt;"",Sheet6!V2&lt;&gt;0,Sheet6!V2&lt;&gt;"Free"),Sheet6!V2&amp;VLOOKUP(V1,Rooms,2,FALSE),"")</f>
        <v>13</v>
      </c>
      <c r="W2" s="191" t="str">
        <f>IF(AND(Sheet6!W2&lt;&gt;"",Sheet6!W2&lt;&gt;0,Sheet6!W2&lt;&gt;"Free"),Sheet6!W2&amp;VLOOKUP(W1,Rooms,2,FALSE),"")</f>
        <v>11b3</v>
      </c>
      <c r="X2" s="194" t="str">
        <f>IF(AND(Sheet6!X2&lt;&gt;"",Sheet6!X2&lt;&gt;0,Sheet6!X2&lt;&gt;"Free"),Sheet6!X2&amp;VLOOKUP(X1,Rooms,2,FALSE),"")</f>
        <v>9b4</v>
      </c>
      <c r="Y2" s="191" t="str">
        <f>IF(AND(Sheet6!Y2&lt;&gt;"",Sheet6!Y2&lt;&gt;0,Sheet6!Y2&lt;&gt;"Free"),Sheet6!Y2&amp;VLOOKUP(Y1,Rooms,2,FALSE),"")</f>
        <v>11b3</v>
      </c>
      <c r="Z2" s="195" t="str">
        <f>IF(AND(Sheet6!Z2&lt;&gt;"",Sheet6!Z2&lt;&gt;0,Sheet6!Z2&lt;&gt;"Free"),Sheet6!Z2&amp;VLOOKUP(Z1,Rooms,2,FALSE),"")</f>
        <v>10a2</v>
      </c>
      <c r="AA2" s="305" t="str">
        <f>IF(AND(Sheet8!AA2&lt;&gt;"",Sheet8!AA2&lt;&gt;0,Sheet8!AA2&lt;&gt;"Free"),Sheet8!AA2,"")</f>
        <v/>
      </c>
      <c r="AB2" s="190" t="str">
        <f>IF(AND(Sheet6!AB2&lt;&gt;"",Sheet6!AB2&lt;&gt;0,Sheet6!AB2&lt;&gt;"Free"),Sheet6!AB2&amp;VLOOKUP(AB1,Rooms,2,FALSE),"")</f>
        <v>8a1</v>
      </c>
      <c r="AC2" s="60" t="str">
        <f>IF(AND(Sheet6!AC2&lt;&gt;"",Sheet6!AC2&lt;&gt;0,Sheet6!AC2&lt;&gt;"Free"),Sheet6!AC2&amp;VLOOKUP(AC1,Rooms,2,FALSE),"")</f>
        <v/>
      </c>
      <c r="AD2" s="191" t="str">
        <f>IF(AND(Sheet6!AD2&lt;&gt;"",Sheet6!AD2&lt;&gt;0,Sheet6!AD2&lt;&gt;"Free"),Sheet6!AD2&amp;VLOOKUP(AD1,Rooms,2,FALSE),"")</f>
        <v>11b3</v>
      </c>
      <c r="AE2" s="192" t="str">
        <f>IF(AND(Sheet6!AE2&lt;&gt;"",Sheet6!AE2&lt;&gt;0,Sheet6!AE2&lt;&gt;"Free"),Sheet6!AE2&amp;VLOOKUP(AE1,Rooms,2,FALSE),"")</f>
        <v>12</v>
      </c>
      <c r="AF2" s="191" t="str">
        <f>IF(AND(Sheet6!AF2&lt;&gt;"",Sheet6!AF2&lt;&gt;0,Sheet6!AF2&lt;&gt;"Free"),Sheet6!AF2&amp;VLOOKUP(AF1,Rooms,2,FALSE),"")</f>
        <v>11b3</v>
      </c>
      <c r="AG2" s="305" t="str">
        <f>IF(AND(Sheet8!AG2&lt;&gt;"",Sheet8!AG2&lt;&gt;0,Sheet8!AG2&lt;&gt;"Free"),Sheet8!AG2,"")</f>
        <v/>
      </c>
      <c r="AH2" s="193" t="str">
        <f>IF(AND(Sheet6!AH2&lt;&gt;"",Sheet6!AH2&lt;&gt;0,Sheet6!AH2&lt;&gt;"Free"),Sheet6!AH2&amp;VLOOKUP(AH1,Rooms,2,FALSE),"")</f>
        <v>13</v>
      </c>
      <c r="AI2" s="191" t="str">
        <f>IF(AND(Sheet6!AI2&lt;&gt;"",Sheet6!AI2&lt;&gt;0,Sheet6!AI2&lt;&gt;"Free"),Sheet6!AI2&amp;VLOOKUP(AI1,Rooms,2,FALSE),"")</f>
        <v>11b3</v>
      </c>
      <c r="AJ2" s="194" t="str">
        <f>IF(AND(Sheet6!AJ2&lt;&gt;"",Sheet6!AJ2&lt;&gt;0,Sheet6!AJ2&lt;&gt;"Free"),Sheet6!AJ2&amp;VLOOKUP(AJ1,Rooms,2,FALSE),"")</f>
        <v>9b4</v>
      </c>
      <c r="AK2" s="191" t="str">
        <f>IF(AND(Sheet6!AK2&lt;&gt;"",Sheet6!AK2&lt;&gt;0,Sheet6!AK2&lt;&gt;"Free"),Sheet6!AK2&amp;VLOOKUP(AK1,Rooms,2,FALSE),"")</f>
        <v>11b3</v>
      </c>
      <c r="AL2" s="195" t="str">
        <f>IF(AND(Sheet6!AL2&lt;&gt;"",Sheet6!AL2&lt;&gt;0,Sheet6!AL2&lt;&gt;"Free"),Sheet6!AL2&amp;VLOOKUP(AL1,Rooms,2,FALSE),"")</f>
        <v>10a2</v>
      </c>
      <c r="AM2" s="305" t="str">
        <f>IF(AND(Sheet8!AM2&lt;&gt;"",Sheet8!AM2&lt;&gt;0,Sheet8!AM2&lt;&gt;"Free"),Sheet8!AM2,"")</f>
        <v/>
      </c>
      <c r="AN2" s="190" t="str">
        <f>IF(AND(Sheet6!AN2&lt;&gt;"",Sheet6!AN2&lt;&gt;0,Sheet6!AN2&lt;&gt;"Free"),Sheet6!AN2&amp;VLOOKUP(AN1,Rooms,2,FALSE),"")</f>
        <v>8a1</v>
      </c>
      <c r="AO2" s="60" t="str">
        <f>IF(AND(Sheet6!AO2&lt;&gt;"",Sheet6!AO2&lt;&gt;0,Sheet6!AO2&lt;&gt;"Free"),Sheet6!AO2&amp;VLOOKUP(AO1,Rooms,2,FALSE),"")</f>
        <v/>
      </c>
      <c r="AP2" s="191" t="str">
        <f>IF(AND(Sheet6!AP2&lt;&gt;"",Sheet6!AP2&lt;&gt;0,Sheet6!AP2&lt;&gt;"Free"),Sheet6!AP2&amp;VLOOKUP(AP1,Rooms,2,FALSE),"")</f>
        <v>11b3</v>
      </c>
      <c r="AQ2" s="192" t="str">
        <f>IF(AND(Sheet6!AQ2&lt;&gt;"",Sheet6!AQ2&lt;&gt;0,Sheet6!AQ2&lt;&gt;"Free"),Sheet6!AQ2&amp;VLOOKUP(AQ1,Rooms,2,FALSE),"")</f>
        <v>12</v>
      </c>
      <c r="AR2" s="191" t="str">
        <f>IF(AND(Sheet6!AR2&lt;&gt;"",Sheet6!AR2&lt;&gt;0,Sheet6!AR2&lt;&gt;"Free"),Sheet6!AR2&amp;VLOOKUP(AR1,Rooms,2,FALSE),"")</f>
        <v>11b3</v>
      </c>
    </row>
    <row r="3" spans="1:44" s="92" customFormat="1" ht="80.099999999999994" customHeight="1" x14ac:dyDescent="0.2">
      <c r="A3" s="196">
        <f>IF(VLOOKUP(3,Group,2)="","no",VLOOKUP(3,Group,2))</f>
        <v>12</v>
      </c>
      <c r="B3" s="308"/>
      <c r="C3" s="305" t="str">
        <f>IF(AND(Sheet8!C3&lt;&gt;"",Sheet8!C3&lt;&gt;0,Sheet8!C3&lt;&gt;"Free"),Sheet8!C3,"")</f>
        <v/>
      </c>
      <c r="D3" s="114" t="str">
        <f ca="1">IF(AND(Sheet6!D3&lt;&gt;"",Sheet6!D3&lt;&gt;0,Sheet6!D3&lt;&gt;"Free"),Sheet6!D3,"")</f>
        <v/>
      </c>
      <c r="E3" s="114" t="str">
        <f ca="1">IF(AND(Sheet6!E3&lt;&gt;"",Sheet6!E3&lt;&gt;0,Sheet6!E3&lt;&gt;"Free"),Sheet6!E3,"")</f>
        <v/>
      </c>
      <c r="F3" s="114" t="str">
        <f ca="1">IF(AND(Sheet6!F3&lt;&gt;"",Sheet6!F3&lt;&gt;0,Sheet6!F3&lt;&gt;"Free"),Sheet6!F3,"")</f>
        <v/>
      </c>
      <c r="G3" s="114" t="str">
        <f ca="1">IF(AND(Sheet6!G3&lt;&gt;"",Sheet6!G3&lt;&gt;0,Sheet6!G3&lt;&gt;"Free"),Sheet6!G3,"")</f>
        <v/>
      </c>
      <c r="H3" s="114" t="str">
        <f ca="1">IF(AND(Sheet6!H3&lt;&gt;"",Sheet6!H3&lt;&gt;0,Sheet6!H3&lt;&gt;"Free"),Sheet6!H3,"")</f>
        <v/>
      </c>
      <c r="I3" s="305" t="str">
        <f>IF(AND(Sheet8!I3&lt;&gt;"",Sheet8!I3&lt;&gt;0,Sheet8!I3&lt;&gt;"Free"),Sheet8!I3,"")</f>
        <v/>
      </c>
      <c r="J3" s="114" t="str">
        <f ca="1">IF(AND(Sheet6!J3&lt;&gt;"",Sheet6!J3&lt;&gt;0,Sheet6!J3&lt;&gt;"Free"),Sheet6!J3,"")</f>
        <v/>
      </c>
      <c r="K3" s="114" t="str">
        <f ca="1">IF(AND(Sheet6!K3&lt;&gt;"",Sheet6!K3&lt;&gt;0,Sheet6!K3&lt;&gt;"Free"),Sheet6!K3,"")</f>
        <v/>
      </c>
      <c r="L3" s="114" t="str">
        <f ca="1">IF(AND(Sheet6!L3&lt;&gt;"",Sheet6!L3&lt;&gt;0,Sheet6!L3&lt;&gt;"Free"),Sheet6!L3,"")</f>
        <v/>
      </c>
      <c r="M3" s="114" t="str">
        <f ca="1">IF(AND(Sheet6!M3&lt;&gt;"",Sheet6!M3&lt;&gt;0,Sheet6!M3&lt;&gt;"Free"),Sheet6!M3,"")</f>
        <v/>
      </c>
      <c r="N3" s="114" t="str">
        <f ca="1">IF(AND(Sheet6!N3&lt;&gt;"",Sheet6!N3&lt;&gt;0,Sheet6!N3&lt;&gt;"Free"),Sheet6!N3,"")</f>
        <v>Limestone chips, bunsens, tripods, gauzes, heat-proof mats, tongs, watch glasses, UI liquid, distilled water</v>
      </c>
      <c r="O3" s="305" t="str">
        <f>IF(AND(Sheet8!O3&lt;&gt;"",Sheet8!O3&lt;&gt;0,Sheet8!O3&lt;&gt;"Free"),Sheet8!O3,"")</f>
        <v/>
      </c>
      <c r="P3" s="114" t="str">
        <f ca="1">IF(AND(Sheet6!P3&lt;&gt;"",Sheet6!P3&lt;&gt;0,Sheet6!P3&lt;&gt;"Free"),Sheet6!P3,"")</f>
        <v/>
      </c>
      <c r="Q3" s="114" t="str">
        <f ca="1">IF(AND(Sheet6!Q3&lt;&gt;"",Sheet6!Q3&lt;&gt;0,Sheet6!Q3&lt;&gt;"Free"),Sheet6!Q3,"")</f>
        <v/>
      </c>
      <c r="R3" s="114" t="str">
        <f ca="1">IF(AND(Sheet6!R3&lt;&gt;"",Sheet6!R3&lt;&gt;0,Sheet6!R3&lt;&gt;"Free"),Sheet6!R3,"")</f>
        <v/>
      </c>
      <c r="S3" s="114" t="str">
        <f ca="1">IF(AND(Sheet6!S3&lt;&gt;"",Sheet6!S3&lt;&gt;0,Sheet6!S3&lt;&gt;"Free"),Sheet6!S3,"")</f>
        <v/>
      </c>
      <c r="T3" s="114" t="str">
        <f ca="1">IF(AND(Sheet6!T3&lt;&gt;"",Sheet6!T3&lt;&gt;0,Sheet6!T3&lt;&gt;"Free"),Sheet6!T3,"")</f>
        <v/>
      </c>
      <c r="U3" s="305" t="str">
        <f>IF(AND(Sheet8!U3&lt;&gt;"",Sheet8!U3&lt;&gt;0,Sheet8!U3&lt;&gt;"Free"),Sheet8!U3,"")</f>
        <v/>
      </c>
      <c r="V3" s="114" t="str">
        <f ca="1">IF(AND(Sheet6!V3&lt;&gt;"",Sheet6!V3&lt;&gt;0,Sheet6!V3&lt;&gt;"Free"),Sheet6!V3,"")</f>
        <v/>
      </c>
      <c r="W3" s="114" t="str">
        <f ca="1">IF(AND(Sheet6!W3&lt;&gt;"",Sheet6!W3&lt;&gt;0,Sheet6!W3&lt;&gt;"Free"),Sheet6!W3,"")</f>
        <v/>
      </c>
      <c r="X3" s="114" t="str">
        <f ca="1">IF(AND(Sheet6!X3&lt;&gt;"",Sheet6!X3&lt;&gt;0,Sheet6!X3&lt;&gt;"Free"),Sheet6!X3,"")</f>
        <v/>
      </c>
      <c r="Y3" s="114" t="str">
        <f ca="1">IF(AND(Sheet6!Y3&lt;&gt;"",Sheet6!Y3&lt;&gt;0,Sheet6!Y3&lt;&gt;"Free"),Sheet6!Y3,"")</f>
        <v/>
      </c>
      <c r="Z3" s="114" t="str">
        <f ca="1">IF(AND(Sheet6!Z3&lt;&gt;"",Sheet6!Z3&lt;&gt;0,Sheet6!Z3&lt;&gt;"Free"),Sheet6!Z3,"")</f>
        <v/>
      </c>
      <c r="AA3" s="305" t="str">
        <f>IF(AND(Sheet8!AA3&lt;&gt;"",Sheet8!AA3&lt;&gt;0,Sheet8!AA3&lt;&gt;"Free"),Sheet8!AA3,"")</f>
        <v/>
      </c>
      <c r="AB3" s="114" t="str">
        <f ca="1">IF(AND(Sheet6!AB3&lt;&gt;"",Sheet6!AB3&lt;&gt;0,Sheet6!AB3&lt;&gt;"Free"),Sheet6!AB3,"")</f>
        <v/>
      </c>
      <c r="AC3" s="114" t="str">
        <f ca="1">IF(AND(Sheet6!AC3&lt;&gt;"",Sheet6!AC3&lt;&gt;0,Sheet6!AC3&lt;&gt;"Free"),Sheet6!AC3,"")</f>
        <v/>
      </c>
      <c r="AD3" s="114" t="str">
        <f ca="1">IF(AND(Sheet6!AD3&lt;&gt;"",Sheet6!AD3&lt;&gt;0,Sheet6!AD3&lt;&gt;"Free"),Sheet6!AD3,"")</f>
        <v/>
      </c>
      <c r="AE3" s="114" t="str">
        <f ca="1">IF(AND(Sheet6!AE3&lt;&gt;"",Sheet6!AE3&lt;&gt;0,Sheet6!AE3&lt;&gt;"Free"),Sheet6!AE3,"")</f>
        <v/>
      </c>
      <c r="AF3" s="114" t="str">
        <f ca="1">IF(AND(Sheet6!AF3&lt;&gt;"",Sheet6!AF3&lt;&gt;0,Sheet6!AF3&lt;&gt;"Free"),Sheet6!AF3,"")</f>
        <v/>
      </c>
      <c r="AG3" s="305" t="str">
        <f>IF(AND(Sheet8!AG3&lt;&gt;"",Sheet8!AG3&lt;&gt;0,Sheet8!AG3&lt;&gt;"Free"),Sheet8!AG3,"")</f>
        <v/>
      </c>
      <c r="AH3" s="114" t="str">
        <f ca="1">IF(AND(Sheet6!AH3&lt;&gt;"",Sheet6!AH3&lt;&gt;0,Sheet6!AH3&lt;&gt;"Free"),Sheet6!AH3,"")</f>
        <v/>
      </c>
      <c r="AI3" s="114" t="str">
        <f ca="1">IF(AND(Sheet6!AI3&lt;&gt;"",Sheet6!AI3&lt;&gt;0,Sheet6!AI3&lt;&gt;"Free"),Sheet6!AI3,"")</f>
        <v/>
      </c>
      <c r="AJ3" s="114" t="str">
        <f ca="1">IF(AND(Sheet6!AJ3&lt;&gt;"",Sheet6!AJ3&lt;&gt;0,Sheet6!AJ3&lt;&gt;"Free"),Sheet6!AJ3,"")</f>
        <v/>
      </c>
      <c r="AK3" s="114" t="str">
        <f ca="1">IF(AND(Sheet6!AK3&lt;&gt;"",Sheet6!AK3&lt;&gt;0,Sheet6!AK3&lt;&gt;"Free"),Sheet6!AK3,"")</f>
        <v/>
      </c>
      <c r="AL3" s="114" t="str">
        <f ca="1">IF(AND(Sheet6!AL3&lt;&gt;"",Sheet6!AL3&lt;&gt;0,Sheet6!AL3&lt;&gt;"Free"),Sheet6!AL3,"")</f>
        <v/>
      </c>
      <c r="AM3" s="305" t="str">
        <f>IF(AND(Sheet8!AM3&lt;&gt;"",Sheet8!AM3&lt;&gt;0,Sheet8!AM3&lt;&gt;"Free"),Sheet8!AM3,"")</f>
        <v/>
      </c>
      <c r="AN3" s="114" t="str">
        <f ca="1">IF(AND(Sheet6!AN3&lt;&gt;"",Sheet6!AN3&lt;&gt;0,Sheet6!AN3&lt;&gt;"Free"),Sheet6!AN3,"")</f>
        <v/>
      </c>
      <c r="AO3" s="114" t="str">
        <f ca="1">IF(AND(Sheet6!AO3&lt;&gt;"",Sheet6!AO3&lt;&gt;0,Sheet6!AO3&lt;&gt;"Free"),Sheet6!AO3,"")</f>
        <v/>
      </c>
      <c r="AP3" s="114" t="str">
        <f ca="1">IF(AND(Sheet6!AP3&lt;&gt;"",Sheet6!AP3&lt;&gt;0,Sheet6!AP3&lt;&gt;"Free"),Sheet6!AP3,"")</f>
        <v/>
      </c>
      <c r="AQ3" s="114" t="str">
        <f ca="1">IF(AND(Sheet6!AQ3&lt;&gt;"",Sheet6!AQ3&lt;&gt;0,Sheet6!AQ3&lt;&gt;"Free"),Sheet6!AQ3,"")</f>
        <v/>
      </c>
      <c r="AR3" s="114" t="str">
        <f ca="1">IF(AND(Sheet6!AR3&lt;&gt;"",Sheet6!AR3&lt;&gt;0,Sheet6!AR3&lt;&gt;"Free"),Sheet6!AR3,"")</f>
        <v/>
      </c>
    </row>
    <row r="4" spans="1:44" s="48" customFormat="1" ht="15" customHeight="1" x14ac:dyDescent="0.25">
      <c r="A4" s="197">
        <f>IF(VLOOKUP(4,Group,2)="","no",VLOOKUP(4,Group,2))</f>
        <v>13</v>
      </c>
      <c r="B4" s="308"/>
      <c r="C4" s="305" t="str">
        <f>IF(AND(Sheet8!C5&lt;&gt;"",Sheet8!C5&lt;&gt;0,Sheet8!C5&lt;&gt;"Free"),Sheet8!C5,"")</f>
        <v/>
      </c>
      <c r="D4" s="195" t="str">
        <f>IF(AND(Sheet6!D4&lt;&gt;"",Sheet6!D4&lt;&gt;0,Sheet6!D4&lt;&gt;"Free"),Sheet6!D4&amp;VLOOKUP(D1,Rooms,3,FALSE),"")</f>
        <v>10a2</v>
      </c>
      <c r="E4" s="193" t="str">
        <f>IF(AND(Sheet6!E4&lt;&gt;"",Sheet6!E4&lt;&gt;0,Sheet6!E4&lt;&gt;"Free"),Sheet6!E4&amp;VLOOKUP(E1,Rooms,3,FALSE),"")</f>
        <v>13</v>
      </c>
      <c r="F4" s="194" t="str">
        <f>IF(AND(Sheet6!F4&lt;&gt;"",Sheet6!F4&lt;&gt;0,Sheet6!F4&lt;&gt;"Free"),Sheet6!F4&amp;VLOOKUP(F1,Rooms,3,FALSE),"")</f>
        <v>9b4</v>
      </c>
      <c r="G4" s="195" t="str">
        <f>IF(AND(Sheet6!G4&lt;&gt;"",Sheet6!G4&lt;&gt;0,Sheet6!G4&lt;&gt;"Free"),Sheet6!G4&amp;VLOOKUP(G1,Rooms,3,FALSE),"")</f>
        <v>10a2</v>
      </c>
      <c r="H4" s="192" t="str">
        <f>IF(AND(Sheet6!H4&lt;&gt;"",Sheet6!H4&lt;&gt;0,Sheet6!H4&lt;&gt;"Free"),Sheet6!H4&amp;VLOOKUP(H1,Rooms,3,FALSE),"")</f>
        <v>12</v>
      </c>
      <c r="I4" s="305" t="str">
        <f>IF(AND(Sheet8!I5&lt;&gt;"",Sheet8!I5&lt;&gt;0,Sheet8!I5&lt;&gt;"Free"),Sheet8!I5,"")</f>
        <v/>
      </c>
      <c r="J4" s="60" t="str">
        <f>IF(AND(Sheet6!J4&lt;&gt;"",Sheet6!J4&lt;&gt;0,Sheet6!J4&lt;&gt;"Free"),Sheet6!J4&amp;VLOOKUP(J1,Rooms,3,FALSE),"")</f>
        <v/>
      </c>
      <c r="K4" s="190" t="str">
        <f>IF(AND(Sheet6!K4&lt;&gt;"",Sheet6!K4&lt;&gt;0,Sheet6!K4&lt;&gt;"Free"),Sheet6!K4&amp;VLOOKUP(K1,Rooms,3,FALSE),"")</f>
        <v>8a1</v>
      </c>
      <c r="L4" s="60" t="str">
        <f>IF(AND(Sheet6!L4&lt;&gt;"",Sheet6!L4&lt;&gt;0,Sheet6!L4&lt;&gt;"Free"),Sheet6!L4&amp;VLOOKUP(L1,Rooms,3,FALSE),"")</f>
        <v/>
      </c>
      <c r="M4" s="194" t="str">
        <f>IF(AND(Sheet6!M4&lt;&gt;"",Sheet6!M4&lt;&gt;0,Sheet6!M4&lt;&gt;"Free"),Sheet6!M4&amp;VLOOKUP(M1,Rooms,3,FALSE),"")</f>
        <v>9b4</v>
      </c>
      <c r="N4" s="190" t="str">
        <f>IF(AND(Sheet6!N4&lt;&gt;"",Sheet6!N4&lt;&gt;0,Sheet6!N4&lt;&gt;"Free"),Sheet6!N4&amp;VLOOKUP(N1,Rooms,3,FALSE),"")</f>
        <v>8a1</v>
      </c>
      <c r="O4" s="305" t="str">
        <f>IF(AND(Sheet8!O5&lt;&gt;"",Sheet8!O5&lt;&gt;0,Sheet8!O5&lt;&gt;"Free"),Sheet8!O5,"")</f>
        <v/>
      </c>
      <c r="P4" s="195" t="str">
        <f>IF(AND(Sheet6!P4&lt;&gt;"",Sheet6!P4&lt;&gt;0,Sheet6!P4&lt;&gt;"Free"),Sheet6!P4&amp;VLOOKUP(P1,Rooms,3,FALSE),"")</f>
        <v>10a2</v>
      </c>
      <c r="Q4" s="193" t="str">
        <f>IF(AND(Sheet6!Q4&lt;&gt;"",Sheet6!Q4&lt;&gt;0,Sheet6!Q4&lt;&gt;"Free"),Sheet6!Q4&amp;VLOOKUP(Q1,Rooms,3,FALSE),"")</f>
        <v>13</v>
      </c>
      <c r="R4" s="194" t="str">
        <f>IF(AND(Sheet6!R4&lt;&gt;"",Sheet6!R4&lt;&gt;0,Sheet6!R4&lt;&gt;"Free"),Sheet6!R4&amp;VLOOKUP(R1,Rooms,3,FALSE),"")</f>
        <v>9b4</v>
      </c>
      <c r="S4" s="195" t="str">
        <f>IF(AND(Sheet6!S4&lt;&gt;"",Sheet6!S4&lt;&gt;0,Sheet6!S4&lt;&gt;"Free"),Sheet6!S4&amp;VLOOKUP(S1,Rooms,3,FALSE),"")</f>
        <v>10a2</v>
      </c>
      <c r="T4" s="192" t="str">
        <f>IF(AND(Sheet6!T4&lt;&gt;"",Sheet6!T4&lt;&gt;0,Sheet6!T4&lt;&gt;"Free"),Sheet6!T4&amp;VLOOKUP(T1,Rooms,3,FALSE),"")</f>
        <v>12</v>
      </c>
      <c r="U4" s="305" t="str">
        <f>IF(AND(Sheet8!U5&lt;&gt;"",Sheet8!U5&lt;&gt;0,Sheet8!U5&lt;&gt;"Free"),Sheet8!U5,"")</f>
        <v/>
      </c>
      <c r="V4" s="60" t="str">
        <f>IF(AND(Sheet6!V4&lt;&gt;"",Sheet6!V4&lt;&gt;0,Sheet6!V4&lt;&gt;"Free"),Sheet6!V4&amp;VLOOKUP(V1,Rooms,3,FALSE),"")</f>
        <v/>
      </c>
      <c r="W4" s="190" t="str">
        <f>IF(AND(Sheet6!W4&lt;&gt;"",Sheet6!W4&lt;&gt;0,Sheet6!W4&lt;&gt;"Free"),Sheet6!W4&amp;VLOOKUP(W1,Rooms,3,FALSE),"")</f>
        <v>8a1</v>
      </c>
      <c r="X4" s="60" t="str">
        <f>IF(AND(Sheet6!X4&lt;&gt;"",Sheet6!X4&lt;&gt;0,Sheet6!X4&lt;&gt;"Free"),Sheet6!X4&amp;VLOOKUP(X1,Rooms,3,FALSE),"")</f>
        <v/>
      </c>
      <c r="Y4" s="194" t="str">
        <f>IF(AND(Sheet6!Y4&lt;&gt;"",Sheet6!Y4&lt;&gt;0,Sheet6!Y4&lt;&gt;"Free"),Sheet6!Y4&amp;VLOOKUP(Y1,Rooms,3,FALSE),"")</f>
        <v>9b4</v>
      </c>
      <c r="Z4" s="190" t="str">
        <f>IF(AND(Sheet6!Z4&lt;&gt;"",Sheet6!Z4&lt;&gt;0,Sheet6!Z4&lt;&gt;"Free"),Sheet6!Z4&amp;VLOOKUP(Z1,Rooms,3,FALSE),"")</f>
        <v>8a1</v>
      </c>
      <c r="AA4" s="305" t="str">
        <f>IF(AND(Sheet8!AA5&lt;&gt;"",Sheet8!AA5&lt;&gt;0,Sheet8!AA5&lt;&gt;"Free"),Sheet8!AA5,"")</f>
        <v/>
      </c>
      <c r="AB4" s="195" t="str">
        <f>IF(AND(Sheet6!AB4&lt;&gt;"",Sheet6!AB4&lt;&gt;0,Sheet6!AB4&lt;&gt;"Free"),Sheet6!AB4&amp;VLOOKUP(AB1,Rooms,3,FALSE),"")</f>
        <v>10a2</v>
      </c>
      <c r="AC4" s="193" t="str">
        <f>IF(AND(Sheet6!AC4&lt;&gt;"",Sheet6!AC4&lt;&gt;0,Sheet6!AC4&lt;&gt;"Free"),Sheet6!AC4&amp;VLOOKUP(AC1,Rooms,3,FALSE),"")</f>
        <v>13</v>
      </c>
      <c r="AD4" s="194" t="str">
        <f>IF(AND(Sheet6!AD4&lt;&gt;"",Sheet6!AD4&lt;&gt;0,Sheet6!AD4&lt;&gt;"Free"),Sheet6!AD4&amp;VLOOKUP(AD1,Rooms,3,FALSE),"")</f>
        <v>9b4</v>
      </c>
      <c r="AE4" s="195" t="str">
        <f>IF(AND(Sheet6!AE4&lt;&gt;"",Sheet6!AE4&lt;&gt;0,Sheet6!AE4&lt;&gt;"Free"),Sheet6!AE4&amp;VLOOKUP(AE1,Rooms,3,FALSE),"")</f>
        <v>10a2</v>
      </c>
      <c r="AF4" s="192" t="str">
        <f>IF(AND(Sheet6!AF4&lt;&gt;"",Sheet6!AF4&lt;&gt;0,Sheet6!AF4&lt;&gt;"Free"),Sheet6!AF4&amp;VLOOKUP(AF1,Rooms,3,FALSE),"")</f>
        <v>12</v>
      </c>
      <c r="AG4" s="305" t="str">
        <f>IF(AND(Sheet8!AG5&lt;&gt;"",Sheet8!AG5&lt;&gt;0,Sheet8!AG5&lt;&gt;"Free"),Sheet8!AG5,"")</f>
        <v/>
      </c>
      <c r="AH4" s="60" t="str">
        <f>IF(AND(Sheet6!AH4&lt;&gt;"",Sheet6!AH4&lt;&gt;0,Sheet6!AH4&lt;&gt;"Free"),Sheet6!AH4&amp;VLOOKUP(AH1,Rooms,3,FALSE),"")</f>
        <v/>
      </c>
      <c r="AI4" s="190" t="str">
        <f>IF(AND(Sheet6!AI4&lt;&gt;"",Sheet6!AI4&lt;&gt;0,Sheet6!AI4&lt;&gt;"Free"),Sheet6!AI4&amp;VLOOKUP(AI1,Rooms,3,FALSE),"")</f>
        <v>8a1</v>
      </c>
      <c r="AJ4" s="60" t="str">
        <f>IF(AND(Sheet6!AJ4&lt;&gt;"",Sheet6!AJ4&lt;&gt;0,Sheet6!AJ4&lt;&gt;"Free"),Sheet6!AJ4&amp;VLOOKUP(AJ1,Rooms,3,FALSE),"")</f>
        <v/>
      </c>
      <c r="AK4" s="194" t="str">
        <f>IF(AND(Sheet6!AK4&lt;&gt;"",Sheet6!AK4&lt;&gt;0,Sheet6!AK4&lt;&gt;"Free"),Sheet6!AK4&amp;VLOOKUP(AK1,Rooms,3,FALSE),"")</f>
        <v>9b4</v>
      </c>
      <c r="AL4" s="190" t="str">
        <f>IF(AND(Sheet6!AL4&lt;&gt;"",Sheet6!AL4&lt;&gt;0,Sheet6!AL4&lt;&gt;"Free"),Sheet6!AL4&amp;VLOOKUP(AL1,Rooms,3,FALSE),"")</f>
        <v>8a1</v>
      </c>
      <c r="AM4" s="305" t="str">
        <f>IF(AND(Sheet8!AM5&lt;&gt;"",Sheet8!AM5&lt;&gt;0,Sheet8!AM5&lt;&gt;"Free"),Sheet8!AM5,"")</f>
        <v/>
      </c>
      <c r="AN4" s="195" t="str">
        <f>IF(AND(Sheet6!AN4&lt;&gt;"",Sheet6!AN4&lt;&gt;0,Sheet6!AN4&lt;&gt;"Free"),Sheet6!AN4&amp;VLOOKUP(AN1,Rooms,3,FALSE),"")</f>
        <v>10a2</v>
      </c>
      <c r="AO4" s="193" t="str">
        <f>IF(AND(Sheet6!AO4&lt;&gt;"",Sheet6!AO4&lt;&gt;0,Sheet6!AO4&lt;&gt;"Free"),Sheet6!AO4&amp;VLOOKUP(AO1,Rooms,3,FALSE),"")</f>
        <v>13</v>
      </c>
      <c r="AP4" s="194" t="str">
        <f>IF(AND(Sheet6!AP4&lt;&gt;"",Sheet6!AP4&lt;&gt;0,Sheet6!AP4&lt;&gt;"Free"),Sheet6!AP4&amp;VLOOKUP(AP1,Rooms,3,FALSE),"")</f>
        <v>9b4</v>
      </c>
      <c r="AQ4" s="195" t="str">
        <f>IF(AND(Sheet6!AQ4&lt;&gt;"",Sheet6!AQ4&lt;&gt;0,Sheet6!AQ4&lt;&gt;"Free"),Sheet6!AQ4&amp;VLOOKUP(AQ1,Rooms,3,FALSE),"")</f>
        <v>10a2</v>
      </c>
      <c r="AR4" s="192" t="str">
        <f>IF(AND(Sheet6!AR4&lt;&gt;"",Sheet6!AR4&lt;&gt;0,Sheet6!AR4&lt;&gt;"Free"),Sheet6!AR4&amp;VLOOKUP(AR1,Rooms,3,FALSE),"")</f>
        <v>12</v>
      </c>
    </row>
    <row r="5" spans="1:44" s="92" customFormat="1" ht="80.099999999999994" customHeight="1" x14ac:dyDescent="0.2">
      <c r="A5" s="198" t="str">
        <f>IF(VLOOKUP(5,Group,2)="","no",VLOOKUP(5,Group,2))</f>
        <v>9b4</v>
      </c>
      <c r="B5" s="308"/>
      <c r="C5" s="305" t="str">
        <f>IF(AND(Sheet8!C6&lt;&gt;"",Sheet8!C6&lt;&gt;0,Sheet8!C6&lt;&gt;"Free"),Sheet8!C6,"")</f>
        <v/>
      </c>
      <c r="D5" s="114" t="str">
        <f ca="1">IF(AND(Sheet6!D5&lt;&gt;"",Sheet6!D5&lt;&gt;0,Sheet6!D5&lt;&gt;"Free"),Sheet6!D5,"")</f>
        <v/>
      </c>
      <c r="E5" s="114" t="str">
        <f ca="1">IF(AND(Sheet6!E5&lt;&gt;"",Sheet6!E5&lt;&gt;0,Sheet6!E5&lt;&gt;"Free"),Sheet6!E5,"")</f>
        <v/>
      </c>
      <c r="F5" s="114" t="str">
        <f ca="1">IF(AND(Sheet6!F5&lt;&gt;"",Sheet6!F5&lt;&gt;0,Sheet6!F5&lt;&gt;"Free"),Sheet6!F5,"")</f>
        <v/>
      </c>
      <c r="G5" s="114" t="str">
        <f ca="1">IF(AND(Sheet6!G5&lt;&gt;"",Sheet6!G5&lt;&gt;0,Sheet6!G5&lt;&gt;"Free"),Sheet6!G5,"")</f>
        <v/>
      </c>
      <c r="H5" s="114" t="str">
        <f ca="1">IF(AND(Sheet6!H5&lt;&gt;"",Sheet6!H5&lt;&gt;0,Sheet6!H5&lt;&gt;"Free"),Sheet6!H5,"")</f>
        <v/>
      </c>
      <c r="I5" s="305" t="str">
        <f>IF(AND(Sheet8!I6&lt;&gt;"",Sheet8!I6&lt;&gt;0,Sheet8!I6&lt;&gt;"Free"),Sheet8!I6,"")</f>
        <v/>
      </c>
      <c r="J5" s="114" t="str">
        <f ca="1">IF(AND(Sheet6!J5&lt;&gt;"",Sheet6!J5&lt;&gt;0,Sheet6!J5&lt;&gt;"Free"),Sheet6!J5,"")</f>
        <v/>
      </c>
      <c r="K5" s="114" t="str">
        <f ca="1">IF(AND(Sheet6!K5&lt;&gt;"",Sheet6!K5&lt;&gt;0,Sheet6!K5&lt;&gt;"Free"),Sheet6!K5,"")</f>
        <v/>
      </c>
      <c r="L5" s="114" t="str">
        <f ca="1">IF(AND(Sheet6!L5&lt;&gt;"",Sheet6!L5&lt;&gt;0,Sheet6!L5&lt;&gt;"Free"),Sheet6!L5,"")</f>
        <v/>
      </c>
      <c r="M5" s="114" t="str">
        <f ca="1">IF(AND(Sheet6!M5&lt;&gt;"",Sheet6!M5&lt;&gt;0,Sheet6!M5&lt;&gt;"Free"),Sheet6!M5,"")</f>
        <v/>
      </c>
      <c r="N5" s="114" t="str">
        <f ca="1">IF(AND(Sheet6!N5&lt;&gt;"",Sheet6!N5&lt;&gt;0,Sheet6!N5&lt;&gt;"Free"),Sheet6!N5,"")</f>
        <v/>
      </c>
      <c r="O5" s="305" t="str">
        <f>IF(AND(Sheet8!O6&lt;&gt;"",Sheet8!O6&lt;&gt;0,Sheet8!O6&lt;&gt;"Free"),Sheet8!O6,"")</f>
        <v/>
      </c>
      <c r="P5" s="114" t="str">
        <f ca="1">IF(AND(Sheet6!P5&lt;&gt;"",Sheet6!P5&lt;&gt;0,Sheet6!P5&lt;&gt;"Free"),Sheet6!P5,"")</f>
        <v/>
      </c>
      <c r="Q5" s="114" t="str">
        <f ca="1">IF(AND(Sheet6!Q5&lt;&gt;"",Sheet6!Q5&lt;&gt;0,Sheet6!Q5&lt;&gt;"Free"),Sheet6!Q5,"")</f>
        <v/>
      </c>
      <c r="R5" s="114" t="str">
        <f ca="1">IF(AND(Sheet6!R5&lt;&gt;"",Sheet6!R5&lt;&gt;0,Sheet6!R5&lt;&gt;"Free"),Sheet6!R5,"")</f>
        <v/>
      </c>
      <c r="S5" s="114" t="str">
        <f ca="1">IF(AND(Sheet6!S5&lt;&gt;"",Sheet6!S5&lt;&gt;0,Sheet6!S5&lt;&gt;"Free"),Sheet6!S5,"")</f>
        <v/>
      </c>
      <c r="T5" s="114" t="str">
        <f ca="1">IF(AND(Sheet6!T5&lt;&gt;"",Sheet6!T5&lt;&gt;0,Sheet6!T5&lt;&gt;"Free"),Sheet6!T5,"")</f>
        <v/>
      </c>
      <c r="U5" s="305" t="str">
        <f>IF(AND(Sheet8!U6&lt;&gt;"",Sheet8!U6&lt;&gt;0,Sheet8!U6&lt;&gt;"Free"),Sheet8!U6,"")</f>
        <v/>
      </c>
      <c r="V5" s="114" t="str">
        <f ca="1">IF(AND(Sheet6!V5&lt;&gt;"",Sheet6!V5&lt;&gt;0,Sheet6!V5&lt;&gt;"Free"),Sheet6!V5,"")</f>
        <v/>
      </c>
      <c r="W5" s="114" t="str">
        <f ca="1">IF(AND(Sheet6!W5&lt;&gt;"",Sheet6!W5&lt;&gt;0,Sheet6!W5&lt;&gt;"Free"),Sheet6!W5,"")</f>
        <v/>
      </c>
      <c r="X5" s="114" t="str">
        <f ca="1">IF(AND(Sheet6!X5&lt;&gt;"",Sheet6!X5&lt;&gt;0,Sheet6!X5&lt;&gt;"Free"),Sheet6!X5,"")</f>
        <v/>
      </c>
      <c r="Y5" s="114" t="str">
        <f ca="1">IF(AND(Sheet6!Y5&lt;&gt;"",Sheet6!Y5&lt;&gt;0,Sheet6!Y5&lt;&gt;"Free"),Sheet6!Y5,"")</f>
        <v/>
      </c>
      <c r="Z5" s="114" t="str">
        <f ca="1">IF(AND(Sheet6!Z5&lt;&gt;"",Sheet6!Z5&lt;&gt;0,Sheet6!Z5&lt;&gt;"Free"),Sheet6!Z5,"")</f>
        <v/>
      </c>
      <c r="AA5" s="305" t="str">
        <f>IF(AND(Sheet8!AA6&lt;&gt;"",Sheet8!AA6&lt;&gt;0,Sheet8!AA6&lt;&gt;"Free"),Sheet8!AA6,"")</f>
        <v/>
      </c>
      <c r="AB5" s="114" t="str">
        <f ca="1">IF(AND(Sheet6!AB5&lt;&gt;"",Sheet6!AB5&lt;&gt;0,Sheet6!AB5&lt;&gt;"Free"),Sheet6!AB5,"")</f>
        <v/>
      </c>
      <c r="AC5" s="114" t="str">
        <f ca="1">IF(AND(Sheet6!AC5&lt;&gt;"",Sheet6!AC5&lt;&gt;0,Sheet6!AC5&lt;&gt;"Free"),Sheet6!AC5,"")</f>
        <v/>
      </c>
      <c r="AD5" s="114" t="str">
        <f ca="1">IF(AND(Sheet6!AD5&lt;&gt;"",Sheet6!AD5&lt;&gt;0,Sheet6!AD5&lt;&gt;"Free"),Sheet6!AD5,"")</f>
        <v/>
      </c>
      <c r="AE5" s="114" t="str">
        <f ca="1">IF(AND(Sheet6!AE5&lt;&gt;"",Sheet6!AE5&lt;&gt;0,Sheet6!AE5&lt;&gt;"Free"),Sheet6!AE5,"")</f>
        <v/>
      </c>
      <c r="AF5" s="114" t="str">
        <f ca="1">IF(AND(Sheet6!AF5&lt;&gt;"",Sheet6!AF5&lt;&gt;0,Sheet6!AF5&lt;&gt;"Free"),Sheet6!AF5,"")</f>
        <v/>
      </c>
      <c r="AG5" s="305" t="str">
        <f>IF(AND(Sheet8!AG6&lt;&gt;"",Sheet8!AG6&lt;&gt;0,Sheet8!AG6&lt;&gt;"Free"),Sheet8!AG6,"")</f>
        <v/>
      </c>
      <c r="AH5" s="114" t="str">
        <f ca="1">IF(AND(Sheet6!AH5&lt;&gt;"",Sheet6!AH5&lt;&gt;0,Sheet6!AH5&lt;&gt;"Free"),Sheet6!AH5,"")</f>
        <v/>
      </c>
      <c r="AI5" s="114" t="str">
        <f ca="1">IF(AND(Sheet6!AI5&lt;&gt;"",Sheet6!AI5&lt;&gt;0,Sheet6!AI5&lt;&gt;"Free"),Sheet6!AI5,"")</f>
        <v/>
      </c>
      <c r="AJ5" s="114" t="str">
        <f ca="1">IF(AND(Sheet6!AJ5&lt;&gt;"",Sheet6!AJ5&lt;&gt;0,Sheet6!AJ5&lt;&gt;"Free"),Sheet6!AJ5,"")</f>
        <v/>
      </c>
      <c r="AK5" s="114" t="str">
        <f ca="1">IF(AND(Sheet6!AK5&lt;&gt;"",Sheet6!AK5&lt;&gt;0,Sheet6!AK5&lt;&gt;"Free"),Sheet6!AK5,"")</f>
        <v/>
      </c>
      <c r="AL5" s="114" t="str">
        <f ca="1">IF(AND(Sheet6!AL5&lt;&gt;"",Sheet6!AL5&lt;&gt;0,Sheet6!AL5&lt;&gt;"Free"),Sheet6!AL5,"")</f>
        <v/>
      </c>
      <c r="AM5" s="305" t="str">
        <f>IF(AND(Sheet8!AM6&lt;&gt;"",Sheet8!AM6&lt;&gt;0,Sheet8!AM6&lt;&gt;"Free"),Sheet8!AM6,"")</f>
        <v/>
      </c>
      <c r="AN5" s="114" t="str">
        <f ca="1">IF(AND(Sheet6!AN5&lt;&gt;"",Sheet6!AN5&lt;&gt;0,Sheet6!AN5&lt;&gt;"Free"),Sheet6!AN5,"")</f>
        <v/>
      </c>
      <c r="AO5" s="114" t="str">
        <f ca="1">IF(AND(Sheet6!AO5&lt;&gt;"",Sheet6!AO5&lt;&gt;0,Sheet6!AO5&lt;&gt;"Free"),Sheet6!AO5,"")</f>
        <v/>
      </c>
      <c r="AP5" s="114" t="str">
        <f ca="1">IF(AND(Sheet6!AP5&lt;&gt;"",Sheet6!AP5&lt;&gt;0,Sheet6!AP5&lt;&gt;"Free"),Sheet6!AP5,"")</f>
        <v/>
      </c>
      <c r="AQ5" s="114" t="str">
        <f ca="1">IF(AND(Sheet6!AQ5&lt;&gt;"",Sheet6!AQ5&lt;&gt;0,Sheet6!AQ5&lt;&gt;"Free"),Sheet6!AQ5,"")</f>
        <v/>
      </c>
      <c r="AR5" s="114" t="str">
        <f ca="1">IF(AND(Sheet6!AR5&lt;&gt;"",Sheet6!AR5&lt;&gt;0,Sheet6!AR5&lt;&gt;"Free"),Sheet6!AR5,"")</f>
        <v/>
      </c>
    </row>
    <row r="6" spans="1:44" s="48" customFormat="1" ht="15" customHeight="1" x14ac:dyDescent="0.25">
      <c r="A6" s="185" t="str">
        <f>IF(VLOOKUP(6,Group,2)="","no",VLOOKUP(6,Group,2))</f>
        <v>10a2</v>
      </c>
      <c r="B6" s="308"/>
      <c r="C6" s="305" t="str">
        <f>IF(AND(Sheet8!C8&lt;&gt;"",Sheet8!C8&lt;&gt;0,Sheet8!C8&lt;&gt;"Free"),Sheet8!C8,"")</f>
        <v/>
      </c>
      <c r="D6" s="192" t="str">
        <f>IF(AND(Sheet6!D6&lt;&gt;"",Sheet6!D6&lt;&gt;0,Sheet6!D6&lt;&gt;"Free"),Sheet6!D6&amp;VLOOKUP(D1,Rooms,4,FALSE),"")</f>
        <v>12</v>
      </c>
      <c r="E6" s="199" t="str">
        <f>IF(AND(Sheet6!E6&lt;&gt;"",Sheet6!E6&lt;&gt;0,Sheet6!E6&lt;&gt;"Free"),Sheet6!E6&amp;VLOOKUP(E1,Rooms,4,FALSE),"")</f>
        <v>7c2</v>
      </c>
      <c r="F6" s="60" t="str">
        <f>IF(AND(Sheet6!F6&lt;&gt;"",Sheet6!F6&lt;&gt;0,Sheet6!F6&lt;&gt;"Free"),Sheet6!F6&amp;VLOOKUP(F1,Rooms,4,FALSE),"")</f>
        <v/>
      </c>
      <c r="G6" s="199" t="str">
        <f>IF(AND(Sheet6!G6&lt;&gt;"",Sheet6!G6&lt;&gt;0,Sheet6!G6&lt;&gt;"Free"),Sheet6!G6&amp;VLOOKUP(G1,Rooms,4,FALSE),"")</f>
        <v>7c2</v>
      </c>
      <c r="H6" s="190" t="str">
        <f>IF(AND(Sheet6!H6&lt;&gt;"",Sheet6!H6&lt;&gt;0,Sheet6!H6&lt;&gt;"Free"),Sheet6!H6&amp;VLOOKUP(H1,Rooms,4,FALSE),"")</f>
        <v>8a1</v>
      </c>
      <c r="I6" s="305" t="str">
        <f>IF(AND(Sheet8!I8&lt;&gt;"",Sheet8!I8&lt;&gt;0,Sheet8!I8&lt;&gt;"Free"),Sheet8!I8,"")</f>
        <v/>
      </c>
      <c r="J6" s="194" t="str">
        <f>IF(AND(Sheet6!J6&lt;&gt;"",Sheet6!J6&lt;&gt;0,Sheet6!J6&lt;&gt;"Free"),Sheet6!J6&amp;VLOOKUP(J1,Rooms,4,FALSE),"")</f>
        <v>9b4</v>
      </c>
      <c r="K6" s="60" t="str">
        <f>IF(AND(Sheet6!K6&lt;&gt;"",Sheet6!K6&lt;&gt;0,Sheet6!K6&lt;&gt;"Free"),Sheet6!K6&amp;VLOOKUP(K1,Rooms,4,FALSE),"")</f>
        <v/>
      </c>
      <c r="L6" s="192" t="str">
        <f>IF(AND(Sheet6!L6&lt;&gt;"",Sheet6!L6&lt;&gt;0,Sheet6!L6&lt;&gt;"Free"),Sheet6!L6&amp;VLOOKUP(L1,Rooms,4,FALSE),"")</f>
        <v>12</v>
      </c>
      <c r="M6" s="195" t="str">
        <f>IF(AND(Sheet6!M6&lt;&gt;"",Sheet6!M6&lt;&gt;0,Sheet6!M6&lt;&gt;"Free"),Sheet6!M6&amp;VLOOKUP(M1,Rooms,4,FALSE),"")</f>
        <v>10a2</v>
      </c>
      <c r="N6" s="193" t="str">
        <f>IF(AND(Sheet6!N6&lt;&gt;"",Sheet6!N6&lt;&gt;0,Sheet6!N6&lt;&gt;"Free"),Sheet6!N6&amp;VLOOKUP(N1,Rooms,4,FALSE),"")</f>
        <v>13</v>
      </c>
      <c r="O6" s="305" t="str">
        <f>IF(AND(Sheet8!O8&lt;&gt;"",Sheet8!O8&lt;&gt;0,Sheet8!O8&lt;&gt;"Free"),Sheet8!O8,"")</f>
        <v/>
      </c>
      <c r="P6" s="192" t="str">
        <f>IF(AND(Sheet6!P6&lt;&gt;"",Sheet6!P6&lt;&gt;0,Sheet6!P6&lt;&gt;"Free"),Sheet6!P6&amp;VLOOKUP(P1,Rooms,4,FALSE),"")</f>
        <v>12</v>
      </c>
      <c r="Q6" s="199" t="str">
        <f>IF(AND(Sheet6!Q6&lt;&gt;"",Sheet6!Q6&lt;&gt;0,Sheet6!Q6&lt;&gt;"Free"),Sheet6!Q6&amp;VLOOKUP(Q1,Rooms,4,FALSE),"")</f>
        <v>7c2</v>
      </c>
      <c r="R6" s="60" t="str">
        <f>IF(AND(Sheet6!R6&lt;&gt;"",Sheet6!R6&lt;&gt;0,Sheet6!R6&lt;&gt;"Free"),Sheet6!R6&amp;VLOOKUP(R1,Rooms,4,FALSE),"")</f>
        <v/>
      </c>
      <c r="S6" s="199" t="str">
        <f>IF(AND(Sheet6!S6&lt;&gt;"",Sheet6!S6&lt;&gt;0,Sheet6!S6&lt;&gt;"Free"),Sheet6!S6&amp;VLOOKUP(S1,Rooms,4,FALSE),"")</f>
        <v>7c2</v>
      </c>
      <c r="T6" s="190" t="str">
        <f>IF(AND(Sheet6!T6&lt;&gt;"",Sheet6!T6&lt;&gt;0,Sheet6!T6&lt;&gt;"Free"),Sheet6!T6&amp;VLOOKUP(T1,Rooms,4,FALSE),"")</f>
        <v>8a1</v>
      </c>
      <c r="U6" s="305" t="str">
        <f>IF(AND(Sheet8!U8&lt;&gt;"",Sheet8!U8&lt;&gt;0,Sheet8!U8&lt;&gt;"Free"),Sheet8!U8,"")</f>
        <v/>
      </c>
      <c r="V6" s="194" t="str">
        <f>IF(AND(Sheet6!V6&lt;&gt;"",Sheet6!V6&lt;&gt;0,Sheet6!V6&lt;&gt;"Free"),Sheet6!V6&amp;VLOOKUP(V1,Rooms,4,FALSE),"")</f>
        <v>9b4</v>
      </c>
      <c r="W6" s="60" t="str">
        <f>IF(AND(Sheet6!W6&lt;&gt;"",Sheet6!W6&lt;&gt;0,Sheet6!W6&lt;&gt;"Free"),Sheet6!W6&amp;VLOOKUP(W1,Rooms,4,FALSE),"")</f>
        <v/>
      </c>
      <c r="X6" s="192" t="str">
        <f>IF(AND(Sheet6!X6&lt;&gt;"",Sheet6!X6&lt;&gt;0,Sheet6!X6&lt;&gt;"Free"),Sheet6!X6&amp;VLOOKUP(X1,Rooms,4,FALSE),"")</f>
        <v>12</v>
      </c>
      <c r="Y6" s="195" t="str">
        <f>IF(AND(Sheet6!Y6&lt;&gt;"",Sheet6!Y6&lt;&gt;0,Sheet6!Y6&lt;&gt;"Free"),Sheet6!Y6&amp;VLOOKUP(Y1,Rooms,4,FALSE),"")</f>
        <v>10a2</v>
      </c>
      <c r="Z6" s="193" t="str">
        <f>IF(AND(Sheet6!Z6&lt;&gt;"",Sheet6!Z6&lt;&gt;0,Sheet6!Z6&lt;&gt;"Free"),Sheet6!Z6&amp;VLOOKUP(Z1,Rooms,4,FALSE),"")</f>
        <v>13</v>
      </c>
      <c r="AA6" s="305" t="str">
        <f>IF(AND(Sheet8!AA8&lt;&gt;"",Sheet8!AA8&lt;&gt;0,Sheet8!AA8&lt;&gt;"Free"),Sheet8!AA8,"")</f>
        <v/>
      </c>
      <c r="AB6" s="192" t="str">
        <f>IF(AND(Sheet6!AB6&lt;&gt;"",Sheet6!AB6&lt;&gt;0,Sheet6!AB6&lt;&gt;"Free"),Sheet6!AB6&amp;VLOOKUP(AB1,Rooms,4,FALSE),"")</f>
        <v>12</v>
      </c>
      <c r="AC6" s="199" t="str">
        <f>IF(AND(Sheet6!AC6&lt;&gt;"",Sheet6!AC6&lt;&gt;0,Sheet6!AC6&lt;&gt;"Free"),Sheet6!AC6&amp;VLOOKUP(AC1,Rooms,4,FALSE),"")</f>
        <v>7c2</v>
      </c>
      <c r="AD6" s="60" t="str">
        <f>IF(AND(Sheet6!AD6&lt;&gt;"",Sheet6!AD6&lt;&gt;0,Sheet6!AD6&lt;&gt;"Free"),Sheet6!AD6&amp;VLOOKUP(AD1,Rooms,4,FALSE),"")</f>
        <v/>
      </c>
      <c r="AE6" s="199" t="str">
        <f>IF(AND(Sheet6!AE6&lt;&gt;"",Sheet6!AE6&lt;&gt;0,Sheet6!AE6&lt;&gt;"Free"),Sheet6!AE6&amp;VLOOKUP(AE1,Rooms,4,FALSE),"")</f>
        <v>7c2</v>
      </c>
      <c r="AF6" s="190" t="str">
        <f>IF(AND(Sheet6!AF6&lt;&gt;"",Sheet6!AF6&lt;&gt;0,Sheet6!AF6&lt;&gt;"Free"),Sheet6!AF6&amp;VLOOKUP(AF1,Rooms,4,FALSE),"")</f>
        <v>8a1</v>
      </c>
      <c r="AG6" s="305" t="str">
        <f>IF(AND(Sheet8!AG8&lt;&gt;"",Sheet8!AG8&lt;&gt;0,Sheet8!AG8&lt;&gt;"Free"),Sheet8!AG8,"")</f>
        <v/>
      </c>
      <c r="AH6" s="194" t="str">
        <f>IF(AND(Sheet6!AH6&lt;&gt;"",Sheet6!AH6&lt;&gt;0,Sheet6!AH6&lt;&gt;"Free"),Sheet6!AH6&amp;VLOOKUP(AH1,Rooms,4,FALSE),"")</f>
        <v>9b4</v>
      </c>
      <c r="AI6" s="60" t="str">
        <f>IF(AND(Sheet6!AI6&lt;&gt;"",Sheet6!AI6&lt;&gt;0,Sheet6!AI6&lt;&gt;"Free"),Sheet6!AI6&amp;VLOOKUP(AI1,Rooms,4,FALSE),"")</f>
        <v/>
      </c>
      <c r="AJ6" s="192" t="str">
        <f>IF(AND(Sheet6!AJ6&lt;&gt;"",Sheet6!AJ6&lt;&gt;0,Sheet6!AJ6&lt;&gt;"Free"),Sheet6!AJ6&amp;VLOOKUP(AJ1,Rooms,4,FALSE),"")</f>
        <v>12</v>
      </c>
      <c r="AK6" s="195" t="str">
        <f>IF(AND(Sheet6!AK6&lt;&gt;"",Sheet6!AK6&lt;&gt;0,Sheet6!AK6&lt;&gt;"Free"),Sheet6!AK6&amp;VLOOKUP(AK1,Rooms,4,FALSE),"")</f>
        <v>10a2</v>
      </c>
      <c r="AL6" s="193" t="str">
        <f>IF(AND(Sheet6!AL6&lt;&gt;"",Sheet6!AL6&lt;&gt;0,Sheet6!AL6&lt;&gt;"Free"),Sheet6!AL6&amp;VLOOKUP(AL1,Rooms,4,FALSE),"")</f>
        <v>13</v>
      </c>
      <c r="AM6" s="305" t="str">
        <f>IF(AND(Sheet8!AM8&lt;&gt;"",Sheet8!AM8&lt;&gt;0,Sheet8!AM8&lt;&gt;"Free"),Sheet8!AM8,"")</f>
        <v/>
      </c>
      <c r="AN6" s="192" t="str">
        <f>IF(AND(Sheet6!AN6&lt;&gt;"",Sheet6!AN6&lt;&gt;0,Sheet6!AN6&lt;&gt;"Free"),Sheet6!AN6&amp;VLOOKUP(AN1,Rooms,4,FALSE),"")</f>
        <v>12</v>
      </c>
      <c r="AO6" s="199" t="str">
        <f>IF(AND(Sheet6!AO6&lt;&gt;"",Sheet6!AO6&lt;&gt;0,Sheet6!AO6&lt;&gt;"Free"),Sheet6!AO6&amp;VLOOKUP(AO1,Rooms,4,FALSE),"")</f>
        <v>7c2</v>
      </c>
      <c r="AP6" s="60" t="str">
        <f>IF(AND(Sheet6!AP6&lt;&gt;"",Sheet6!AP6&lt;&gt;0,Sheet6!AP6&lt;&gt;"Free"),Sheet6!AP6&amp;VLOOKUP(AP1,Rooms,4,FALSE),"")</f>
        <v/>
      </c>
      <c r="AQ6" s="199" t="str">
        <f>IF(AND(Sheet6!AQ6&lt;&gt;"",Sheet6!AQ6&lt;&gt;0,Sheet6!AQ6&lt;&gt;"Free"),Sheet6!AQ6&amp;VLOOKUP(AQ1,Rooms,4,FALSE),"")</f>
        <v>7c2</v>
      </c>
      <c r="AR6" s="190" t="str">
        <f>IF(AND(Sheet6!AR6&lt;&gt;"",Sheet6!AR6&lt;&gt;0,Sheet6!AR6&lt;&gt;"Free"),Sheet6!AR6&amp;VLOOKUP(AR1,Rooms,4,FALSE),"")</f>
        <v>8a1</v>
      </c>
    </row>
    <row r="7" spans="1:44" s="92" customFormat="1" ht="80.099999999999994" customHeight="1" x14ac:dyDescent="0.2">
      <c r="A7" s="200" t="str">
        <f>IF(VLOOKUP(7,Group,2)="","no",VLOOKUP(7,Group,2))</f>
        <v>7c2</v>
      </c>
      <c r="B7" s="308"/>
      <c r="C7" s="305" t="str">
        <f>IF(AND(Sheet8!C9&lt;&gt;"",Sheet8!C9&lt;&gt;0,Sheet8!C9&lt;&gt;"Free"),Sheet8!C9,"")</f>
        <v/>
      </c>
      <c r="D7" s="114" t="str">
        <f ca="1">IF(AND(Sheet6!D7&lt;&gt;"",Sheet6!D7&lt;&gt;0,Sheet6!D7&lt;&gt;"Free"),Sheet6!D7,"")</f>
        <v/>
      </c>
      <c r="E7" s="114" t="str">
        <f ca="1">IF(AND(Sheet6!E7&lt;&gt;"",Sheet6!E7&lt;&gt;0,Sheet6!E7&lt;&gt;"Free"),Sheet6!E7,"")</f>
        <v/>
      </c>
      <c r="F7" s="114" t="str">
        <f ca="1">IF(AND(Sheet6!F7&lt;&gt;"",Sheet6!F7&lt;&gt;0,Sheet6!F7&lt;&gt;"Free"),Sheet6!F7,"")</f>
        <v/>
      </c>
      <c r="G7" s="114" t="str">
        <f ca="1">IF(AND(Sheet6!G7&lt;&gt;"",Sheet6!G7&lt;&gt;0,Sheet6!G7&lt;&gt;"Free"),Sheet6!G7,"")</f>
        <v/>
      </c>
      <c r="H7" s="114" t="str">
        <f ca="1">IF(AND(Sheet6!H7&lt;&gt;"",Sheet6!H7&lt;&gt;0,Sheet6!H7&lt;&gt;"Free"),Sheet6!H7,"")</f>
        <v/>
      </c>
      <c r="I7" s="305" t="str">
        <f>IF(AND(Sheet8!I9&lt;&gt;"",Sheet8!I9&lt;&gt;0,Sheet8!I9&lt;&gt;"Free"),Sheet8!I9,"")</f>
        <v/>
      </c>
      <c r="J7" s="114" t="str">
        <f ca="1">IF(AND(Sheet6!J7&lt;&gt;"",Sheet6!J7&lt;&gt;0,Sheet6!J7&lt;&gt;"Free"),Sheet6!J7,"")</f>
        <v/>
      </c>
      <c r="K7" s="114" t="str">
        <f ca="1">IF(AND(Sheet6!K7&lt;&gt;"",Sheet6!K7&lt;&gt;0,Sheet6!K7&lt;&gt;"Free"),Sheet6!K7,"")</f>
        <v/>
      </c>
      <c r="L7" s="114" t="str">
        <f ca="1">IF(AND(Sheet6!L7&lt;&gt;"",Sheet6!L7&lt;&gt;0,Sheet6!L7&lt;&gt;"Free"),Sheet6!L7,"")</f>
        <v/>
      </c>
      <c r="M7" s="114" t="str">
        <f ca="1">IF(AND(Sheet6!M7&lt;&gt;"",Sheet6!M7&lt;&gt;0,Sheet6!M7&lt;&gt;"Free"),Sheet6!M7,"")</f>
        <v/>
      </c>
      <c r="N7" s="114" t="str">
        <f ca="1">IF(AND(Sheet6!N7&lt;&gt;"",Sheet6!N7&lt;&gt;0,Sheet6!N7&lt;&gt;"Free"),Sheet6!N7,"")</f>
        <v/>
      </c>
      <c r="O7" s="305" t="str">
        <f>IF(AND(Sheet8!O9&lt;&gt;"",Sheet8!O9&lt;&gt;0,Sheet8!O9&lt;&gt;"Free"),Sheet8!O9,"")</f>
        <v/>
      </c>
      <c r="P7" s="114" t="str">
        <f ca="1">IF(AND(Sheet6!P7&lt;&gt;"",Sheet6!P7&lt;&gt;0,Sheet6!P7&lt;&gt;"Free"),Sheet6!P7,"")</f>
        <v/>
      </c>
      <c r="Q7" s="114" t="str">
        <f ca="1">IF(AND(Sheet6!Q7&lt;&gt;"",Sheet6!Q7&lt;&gt;0,Sheet6!Q7&lt;&gt;"Free"),Sheet6!Q7,"")</f>
        <v/>
      </c>
      <c r="R7" s="114" t="str">
        <f ca="1">IF(AND(Sheet6!R7&lt;&gt;"",Sheet6!R7&lt;&gt;0,Sheet6!R7&lt;&gt;"Free"),Sheet6!R7,"")</f>
        <v/>
      </c>
      <c r="S7" s="114" t="str">
        <f ca="1">IF(AND(Sheet6!S7&lt;&gt;"",Sheet6!S7&lt;&gt;0,Sheet6!S7&lt;&gt;"Free"),Sheet6!S7,"")</f>
        <v/>
      </c>
      <c r="T7" s="114" t="str">
        <f ca="1">IF(AND(Sheet6!T7&lt;&gt;"",Sheet6!T7&lt;&gt;0,Sheet6!T7&lt;&gt;"Free"),Sheet6!T7,"")</f>
        <v/>
      </c>
      <c r="U7" s="305" t="str">
        <f>IF(AND(Sheet8!U9&lt;&gt;"",Sheet8!U9&lt;&gt;0,Sheet8!U9&lt;&gt;"Free"),Sheet8!U9,"")</f>
        <v/>
      </c>
      <c r="V7" s="114" t="str">
        <f ca="1">IF(AND(Sheet6!V7&lt;&gt;"",Sheet6!V7&lt;&gt;0,Sheet6!V7&lt;&gt;"Free"),Sheet6!V7,"")</f>
        <v/>
      </c>
      <c r="W7" s="114" t="str">
        <f ca="1">IF(AND(Sheet6!W7&lt;&gt;"",Sheet6!W7&lt;&gt;0,Sheet6!W7&lt;&gt;"Free"),Sheet6!W7,"")</f>
        <v/>
      </c>
      <c r="X7" s="114" t="str">
        <f ca="1">IF(AND(Sheet6!X7&lt;&gt;"",Sheet6!X7&lt;&gt;0,Sheet6!X7&lt;&gt;"Free"),Sheet6!X7,"")</f>
        <v/>
      </c>
      <c r="Y7" s="114" t="str">
        <f ca="1">IF(AND(Sheet6!Y7&lt;&gt;"",Sheet6!Y7&lt;&gt;0,Sheet6!Y7&lt;&gt;"Free"),Sheet6!Y7,"")</f>
        <v/>
      </c>
      <c r="Z7" s="114" t="str">
        <f ca="1">IF(AND(Sheet6!Z7&lt;&gt;"",Sheet6!Z7&lt;&gt;0,Sheet6!Z7&lt;&gt;"Free"),Sheet6!Z7,"")</f>
        <v/>
      </c>
      <c r="AA7" s="305" t="str">
        <f>IF(AND(Sheet8!AA9&lt;&gt;"",Sheet8!AA9&lt;&gt;0,Sheet8!AA9&lt;&gt;"Free"),Sheet8!AA9,"")</f>
        <v/>
      </c>
      <c r="AB7" s="114" t="str">
        <f ca="1">IF(AND(Sheet6!AB7&lt;&gt;"",Sheet6!AB7&lt;&gt;0,Sheet6!AB7&lt;&gt;"Free"),Sheet6!AB7,"")</f>
        <v/>
      </c>
      <c r="AC7" s="114" t="str">
        <f ca="1">IF(AND(Sheet6!AC7&lt;&gt;"",Sheet6!AC7&lt;&gt;0,Sheet6!AC7&lt;&gt;"Free"),Sheet6!AC7,"")</f>
        <v/>
      </c>
      <c r="AD7" s="114" t="str">
        <f ca="1">IF(AND(Sheet6!AD7&lt;&gt;"",Sheet6!AD7&lt;&gt;0,Sheet6!AD7&lt;&gt;"Free"),Sheet6!AD7,"")</f>
        <v/>
      </c>
      <c r="AE7" s="114" t="str">
        <f ca="1">IF(AND(Sheet6!AE7&lt;&gt;"",Sheet6!AE7&lt;&gt;0,Sheet6!AE7&lt;&gt;"Free"),Sheet6!AE7,"")</f>
        <v/>
      </c>
      <c r="AF7" s="114" t="str">
        <f ca="1">IF(AND(Sheet6!AF7&lt;&gt;"",Sheet6!AF7&lt;&gt;0,Sheet6!AF7&lt;&gt;"Free"),Sheet6!AF7,"")</f>
        <v/>
      </c>
      <c r="AG7" s="305" t="str">
        <f>IF(AND(Sheet8!AG9&lt;&gt;"",Sheet8!AG9&lt;&gt;0,Sheet8!AG9&lt;&gt;"Free"),Sheet8!AG9,"")</f>
        <v/>
      </c>
      <c r="AH7" s="114" t="str">
        <f ca="1">IF(AND(Sheet6!AH7&lt;&gt;"",Sheet6!AH7&lt;&gt;0,Sheet6!AH7&lt;&gt;"Free"),Sheet6!AH7,"")</f>
        <v/>
      </c>
      <c r="AI7" s="114" t="str">
        <f ca="1">IF(AND(Sheet6!AI7&lt;&gt;"",Sheet6!AI7&lt;&gt;0,Sheet6!AI7&lt;&gt;"Free"),Sheet6!AI7,"")</f>
        <v/>
      </c>
      <c r="AJ7" s="114" t="str">
        <f ca="1">IF(AND(Sheet6!AJ7&lt;&gt;"",Sheet6!AJ7&lt;&gt;0,Sheet6!AJ7&lt;&gt;"Free"),Sheet6!AJ7,"")</f>
        <v/>
      </c>
      <c r="AK7" s="114" t="str">
        <f ca="1">IF(AND(Sheet6!AK7&lt;&gt;"",Sheet6!AK7&lt;&gt;0,Sheet6!AK7&lt;&gt;"Free"),Sheet6!AK7,"")</f>
        <v/>
      </c>
      <c r="AL7" s="114" t="str">
        <f ca="1">IF(AND(Sheet6!AL7&lt;&gt;"",Sheet6!AL7&lt;&gt;0,Sheet6!AL7&lt;&gt;"Free"),Sheet6!AL7,"")</f>
        <v/>
      </c>
      <c r="AM7" s="305" t="str">
        <f>IF(AND(Sheet8!AM9&lt;&gt;"",Sheet8!AM9&lt;&gt;0,Sheet8!AM9&lt;&gt;"Free"),Sheet8!AM9,"")</f>
        <v/>
      </c>
      <c r="AN7" s="114" t="str">
        <f ca="1">IF(AND(Sheet6!AN7&lt;&gt;"",Sheet6!AN7&lt;&gt;0,Sheet6!AN7&lt;&gt;"Free"),Sheet6!AN7,"")</f>
        <v/>
      </c>
      <c r="AO7" s="114" t="str">
        <f ca="1">IF(AND(Sheet6!AO7&lt;&gt;"",Sheet6!AO7&lt;&gt;0,Sheet6!AO7&lt;&gt;"Free"),Sheet6!AO7,"")</f>
        <v/>
      </c>
      <c r="AP7" s="114" t="str">
        <f ca="1">IF(AND(Sheet6!AP7&lt;&gt;"",Sheet6!AP7&lt;&gt;0,Sheet6!AP7&lt;&gt;"Free"),Sheet6!AP7,"")</f>
        <v/>
      </c>
      <c r="AQ7" s="114" t="str">
        <f ca="1">IF(AND(Sheet6!AQ7&lt;&gt;"",Sheet6!AQ7&lt;&gt;0,Sheet6!AQ7&lt;&gt;"Free"),Sheet6!AQ7,"")</f>
        <v/>
      </c>
      <c r="AR7" s="114" t="str">
        <f ca="1">IF(AND(Sheet6!AR7&lt;&gt;"",Sheet6!AR7&lt;&gt;0,Sheet6!AR7&lt;&gt;"Free"),Sheet6!AR7,"")</f>
        <v/>
      </c>
    </row>
    <row r="8" spans="1:44" s="48" customFormat="1" ht="15" customHeight="1" x14ac:dyDescent="0.25">
      <c r="A8" s="187" t="str">
        <f>IF(VLOOKUP(8,Group,2)="","no",VLOOKUP(8,Group,2))</f>
        <v>no</v>
      </c>
      <c r="B8" s="308"/>
      <c r="C8" s="305" t="str">
        <f>IF(AND(Sheet8!C11&lt;&gt;"",Sheet8!C11&lt;&gt;0,Sheet8!C11&lt;&gt;"Free"),Sheet8!C11,"")</f>
        <v/>
      </c>
      <c r="D8" s="194" t="str">
        <f>IF(AND(Sheet6!D8&lt;&gt;"",Sheet6!D8&lt;&gt;0,Sheet6!D8&lt;&gt;"Free"),Sheet6!D8&amp;VLOOKUP(D1,Rooms,5,FALSE),"")</f>
        <v>9b4</v>
      </c>
      <c r="E8" s="195" t="str">
        <f>IF(AND(Sheet6!E8&lt;&gt;"",Sheet6!E8&lt;&gt;0,Sheet6!E8&lt;&gt;"Free"),Sheet6!E8&amp;VLOOKUP(E1,Rooms,5,FALSE),"")</f>
        <v>10a2</v>
      </c>
      <c r="F8" s="193" t="str">
        <f>IF(AND(Sheet6!F8&lt;&gt;"",Sheet6!F8&lt;&gt;0,Sheet6!F8&lt;&gt;"Free"),Sheet6!F8&amp;VLOOKUP(F1,Rooms,5,FALSE),"")</f>
        <v>13</v>
      </c>
      <c r="G8" s="191" t="str">
        <f>IF(AND(Sheet6!G8&lt;&gt;"",Sheet6!G8&lt;&gt;0,Sheet6!G8&lt;&gt;"Free"),Sheet6!G8&amp;VLOOKUP(G1,Rooms,5,FALSE),"")</f>
        <v>11b3</v>
      </c>
      <c r="H8" s="194" t="str">
        <f>IF(AND(Sheet6!H8&lt;&gt;"",Sheet6!H8&lt;&gt;0,Sheet6!H8&lt;&gt;"Free"),Sheet6!H8&amp;VLOOKUP(H1,Rooms,5,FALSE),"")</f>
        <v>9b4</v>
      </c>
      <c r="I8" s="305" t="str">
        <f>IF(AND(Sheet8!I11&lt;&gt;"",Sheet8!I11&lt;&gt;0,Sheet8!I11&lt;&gt;"Free"),Sheet8!I11,"")</f>
        <v/>
      </c>
      <c r="J8" s="195" t="str">
        <f>IF(AND(Sheet6!J8&lt;&gt;"",Sheet6!J8&lt;&gt;0,Sheet6!J8&lt;&gt;"Free"),Sheet6!J8&amp;VLOOKUP(J1,Rooms,5,FALSE),"")</f>
        <v>10a2</v>
      </c>
      <c r="K8" s="60" t="str">
        <f>IF(AND(Sheet6!K8&lt;&gt;"",Sheet6!K8&lt;&gt;0,Sheet6!K8&lt;&gt;"Free"),Sheet6!K8&amp;VLOOKUP(K1,Rooms,5,FALSE),"")</f>
        <v/>
      </c>
      <c r="L8" s="195" t="str">
        <f>IF(AND(Sheet6!L8&lt;&gt;"",Sheet6!L8&lt;&gt;0,Sheet6!L8&lt;&gt;"Free"),Sheet6!L8&amp;VLOOKUP(L1,Rooms,5,FALSE),"")</f>
        <v>10a2</v>
      </c>
      <c r="M8" s="60" t="str">
        <f>IF(AND(Sheet6!M8&lt;&gt;"",Sheet6!M8&lt;&gt;0,Sheet6!M8&lt;&gt;"Free"),Sheet6!M8&amp;VLOOKUP(M1,Rooms,5,FALSE),"")</f>
        <v/>
      </c>
      <c r="N8" s="60" t="str">
        <f>IF(AND(Sheet6!N8&lt;&gt;"",Sheet6!N8&lt;&gt;0,Sheet6!N8&lt;&gt;"Free"),Sheet6!N8&amp;VLOOKUP(N1,Rooms,5,FALSE),"")</f>
        <v/>
      </c>
      <c r="O8" s="305" t="str">
        <f>IF(AND(Sheet8!O11&lt;&gt;"",Sheet8!O11&lt;&gt;0,Sheet8!O11&lt;&gt;"Free"),Sheet8!O11,"")</f>
        <v/>
      </c>
      <c r="P8" s="194" t="str">
        <f>IF(AND(Sheet6!P8&lt;&gt;"",Sheet6!P8&lt;&gt;0,Sheet6!P8&lt;&gt;"Free"),Sheet6!P8&amp;VLOOKUP(P1,Rooms,5,FALSE),"")</f>
        <v>9b4</v>
      </c>
      <c r="Q8" s="195" t="str">
        <f>IF(AND(Sheet6!Q8&lt;&gt;"",Sheet6!Q8&lt;&gt;0,Sheet6!Q8&lt;&gt;"Free"),Sheet6!Q8&amp;VLOOKUP(Q1,Rooms,5,FALSE),"")</f>
        <v>10a2</v>
      </c>
      <c r="R8" s="193" t="str">
        <f>IF(AND(Sheet6!R8&lt;&gt;"",Sheet6!R8&lt;&gt;0,Sheet6!R8&lt;&gt;"Free"),Sheet6!R8&amp;VLOOKUP(R1,Rooms,5,FALSE),"")</f>
        <v>13</v>
      </c>
      <c r="S8" s="191" t="str">
        <f>IF(AND(Sheet6!S8&lt;&gt;"",Sheet6!S8&lt;&gt;0,Sheet6!S8&lt;&gt;"Free"),Sheet6!S8&amp;VLOOKUP(S1,Rooms,5,FALSE),"")</f>
        <v>11b3</v>
      </c>
      <c r="T8" s="194" t="str">
        <f>IF(AND(Sheet6!T8&lt;&gt;"",Sheet6!T8&lt;&gt;0,Sheet6!T8&lt;&gt;"Free"),Sheet6!T8&amp;VLOOKUP(T1,Rooms,5,FALSE),"")</f>
        <v>9b4</v>
      </c>
      <c r="U8" s="305" t="str">
        <f>IF(AND(Sheet8!U11&lt;&gt;"",Sheet8!U11&lt;&gt;0,Sheet8!U11&lt;&gt;"Free"),Sheet8!U11,"")</f>
        <v/>
      </c>
      <c r="V8" s="195" t="str">
        <f>IF(AND(Sheet6!V8&lt;&gt;"",Sheet6!V8&lt;&gt;0,Sheet6!V8&lt;&gt;"Free"),Sheet6!V8&amp;VLOOKUP(V1,Rooms,5,FALSE),"")</f>
        <v>10a2</v>
      </c>
      <c r="W8" s="60" t="str">
        <f>IF(AND(Sheet6!W8&lt;&gt;"",Sheet6!W8&lt;&gt;0,Sheet6!W8&lt;&gt;"Free"),Sheet6!W8&amp;VLOOKUP(W1,Rooms,5,FALSE),"")</f>
        <v/>
      </c>
      <c r="X8" s="195" t="str">
        <f>IF(AND(Sheet6!X8&lt;&gt;"",Sheet6!X8&lt;&gt;0,Sheet6!X8&lt;&gt;"Free"),Sheet6!X8&amp;VLOOKUP(X1,Rooms,5,FALSE),"")</f>
        <v>10a2</v>
      </c>
      <c r="Y8" s="60" t="str">
        <f>IF(AND(Sheet6!Y8&lt;&gt;"",Sheet6!Y8&lt;&gt;0,Sheet6!Y8&lt;&gt;"Free"),Sheet6!Y8&amp;VLOOKUP(Y1,Rooms,5,FALSE),"")</f>
        <v/>
      </c>
      <c r="Z8" s="60" t="str">
        <f>IF(AND(Sheet6!Z8&lt;&gt;"",Sheet6!Z8&lt;&gt;0,Sheet6!Z8&lt;&gt;"Free"),Sheet6!Z8&amp;VLOOKUP(Z1,Rooms,5,FALSE),"")</f>
        <v/>
      </c>
      <c r="AA8" s="305" t="str">
        <f>IF(AND(Sheet8!AA11&lt;&gt;"",Sheet8!AA11&lt;&gt;0,Sheet8!AA11&lt;&gt;"Free"),Sheet8!AA11,"")</f>
        <v/>
      </c>
      <c r="AB8" s="194" t="str">
        <f>IF(AND(Sheet6!AB8&lt;&gt;"",Sheet6!AB8&lt;&gt;0,Sheet6!AB8&lt;&gt;"Free"),Sheet6!AB8&amp;VLOOKUP(AB1,Rooms,5,FALSE),"")</f>
        <v>9b4</v>
      </c>
      <c r="AC8" s="195" t="str">
        <f>IF(AND(Sheet6!AC8&lt;&gt;"",Sheet6!AC8&lt;&gt;0,Sheet6!AC8&lt;&gt;"Free"),Sheet6!AC8&amp;VLOOKUP(AC1,Rooms,5,FALSE),"")</f>
        <v>10a2</v>
      </c>
      <c r="AD8" s="193" t="str">
        <f>IF(AND(Sheet6!AD8&lt;&gt;"",Sheet6!AD8&lt;&gt;0,Sheet6!AD8&lt;&gt;"Free"),Sheet6!AD8&amp;VLOOKUP(AD1,Rooms,5,FALSE),"")</f>
        <v>13</v>
      </c>
      <c r="AE8" s="191" t="str">
        <f>IF(AND(Sheet6!AE8&lt;&gt;"",Sheet6!AE8&lt;&gt;0,Sheet6!AE8&lt;&gt;"Free"),Sheet6!AE8&amp;VLOOKUP(AE1,Rooms,5,FALSE),"")</f>
        <v>11b3</v>
      </c>
      <c r="AF8" s="194" t="str">
        <f>IF(AND(Sheet6!AF8&lt;&gt;"",Sheet6!AF8&lt;&gt;0,Sheet6!AF8&lt;&gt;"Free"),Sheet6!AF8&amp;VLOOKUP(AF1,Rooms,5,FALSE),"")</f>
        <v>9b4</v>
      </c>
      <c r="AG8" s="305" t="str">
        <f>IF(AND(Sheet8!AG11&lt;&gt;"",Sheet8!AG11&lt;&gt;0,Sheet8!AG11&lt;&gt;"Free"),Sheet8!AG11,"")</f>
        <v/>
      </c>
      <c r="AH8" s="195" t="str">
        <f>IF(AND(Sheet6!AH8&lt;&gt;"",Sheet6!AH8&lt;&gt;0,Sheet6!AH8&lt;&gt;"Free"),Sheet6!AH8&amp;VLOOKUP(AH1,Rooms,5,FALSE),"")</f>
        <v>10a2</v>
      </c>
      <c r="AI8" s="60" t="str">
        <f>IF(AND(Sheet6!AI8&lt;&gt;"",Sheet6!AI8&lt;&gt;0,Sheet6!AI8&lt;&gt;"Free"),Sheet6!AI8&amp;VLOOKUP(AI1,Rooms,5,FALSE),"")</f>
        <v/>
      </c>
      <c r="AJ8" s="195" t="str">
        <f>IF(AND(Sheet6!AJ8&lt;&gt;"",Sheet6!AJ8&lt;&gt;0,Sheet6!AJ8&lt;&gt;"Free"),Sheet6!AJ8&amp;VLOOKUP(AJ1,Rooms,5,FALSE),"")</f>
        <v>10a2</v>
      </c>
      <c r="AK8" s="60" t="str">
        <f>IF(AND(Sheet6!AK8&lt;&gt;"",Sheet6!AK8&lt;&gt;0,Sheet6!AK8&lt;&gt;"Free"),Sheet6!AK8&amp;VLOOKUP(AK1,Rooms,5,FALSE),"")</f>
        <v/>
      </c>
      <c r="AL8" s="60" t="str">
        <f>IF(AND(Sheet6!AL8&lt;&gt;"",Sheet6!AL8&lt;&gt;0,Sheet6!AL8&lt;&gt;"Free"),Sheet6!AL8&amp;VLOOKUP(AL1,Rooms,5,FALSE),"")</f>
        <v/>
      </c>
      <c r="AM8" s="305" t="str">
        <f>IF(AND(Sheet8!AM11&lt;&gt;"",Sheet8!AM11&lt;&gt;0,Sheet8!AM11&lt;&gt;"Free"),Sheet8!AM11,"")</f>
        <v/>
      </c>
      <c r="AN8" s="194" t="str">
        <f>IF(AND(Sheet6!AN8&lt;&gt;"",Sheet6!AN8&lt;&gt;0,Sheet6!AN8&lt;&gt;"Free"),Sheet6!AN8&amp;VLOOKUP(AN1,Rooms,5,FALSE),"")</f>
        <v>9b4</v>
      </c>
      <c r="AO8" s="195" t="str">
        <f>IF(AND(Sheet6!AO8&lt;&gt;"",Sheet6!AO8&lt;&gt;0,Sheet6!AO8&lt;&gt;"Free"),Sheet6!AO8&amp;VLOOKUP(AO1,Rooms,5,FALSE),"")</f>
        <v>10a2</v>
      </c>
      <c r="AP8" s="193" t="str">
        <f>IF(AND(Sheet6!AP8&lt;&gt;"",Sheet6!AP8&lt;&gt;0,Sheet6!AP8&lt;&gt;"Free"),Sheet6!AP8&amp;VLOOKUP(AP1,Rooms,5,FALSE),"")</f>
        <v>13</v>
      </c>
      <c r="AQ8" s="191" t="str">
        <f>IF(AND(Sheet6!AQ8&lt;&gt;"",Sheet6!AQ8&lt;&gt;0,Sheet6!AQ8&lt;&gt;"Free"),Sheet6!AQ8&amp;VLOOKUP(AQ1,Rooms,5,FALSE),"")</f>
        <v>11b3</v>
      </c>
      <c r="AR8" s="194" t="str">
        <f>IF(AND(Sheet6!AR8&lt;&gt;"",Sheet6!AR8&lt;&gt;0,Sheet6!AR8&lt;&gt;"Free"),Sheet6!AR8&amp;VLOOKUP(AR1,Rooms,5,FALSE),"")</f>
        <v>9b4</v>
      </c>
    </row>
    <row r="9" spans="1:44" s="92" customFormat="1" ht="80.099999999999994" customHeight="1" x14ac:dyDescent="0.2">
      <c r="A9" s="201" t="str">
        <f>IF(VLOOKUP(9,Group,2)="","no",VLOOKUP(9,Group,2))</f>
        <v>no</v>
      </c>
      <c r="B9" s="308"/>
      <c r="C9" s="305" t="str">
        <f>IF(AND(Sheet8!C12&lt;&gt;"",Sheet8!C12&lt;&gt;0,Sheet8!C12&lt;&gt;"Free"),Sheet8!C12,"")</f>
        <v/>
      </c>
      <c r="D9" s="114" t="str">
        <f ca="1">IF(AND(Sheet6!D9&lt;&gt;"",Sheet6!D9&lt;&gt;0,Sheet6!D9&lt;&gt;"Free"),Sheet6!D9,"")</f>
        <v/>
      </c>
      <c r="E9" s="114" t="str">
        <f ca="1">IF(AND(Sheet6!E9&lt;&gt;"",Sheet6!E9&lt;&gt;0,Sheet6!E9&lt;&gt;"Free"),Sheet6!E9,"")</f>
        <v/>
      </c>
      <c r="F9" s="114" t="str">
        <f ca="1">IF(AND(Sheet6!F9&lt;&gt;"",Sheet6!F9&lt;&gt;0,Sheet6!F9&lt;&gt;"Free"),Sheet6!F9,"")</f>
        <v/>
      </c>
      <c r="G9" s="114" t="str">
        <f ca="1">IF(AND(Sheet6!G9&lt;&gt;"",Sheet6!G9&lt;&gt;0,Sheet6!G9&lt;&gt;"Free"),Sheet6!G9,"")</f>
        <v/>
      </c>
      <c r="H9" s="114" t="str">
        <f ca="1">IF(AND(Sheet6!H9&lt;&gt;"",Sheet6!H9&lt;&gt;0,Sheet6!H9&lt;&gt;"Free"),Sheet6!H9,"")</f>
        <v/>
      </c>
      <c r="I9" s="305" t="str">
        <f>IF(AND(Sheet8!I12&lt;&gt;"",Sheet8!I12&lt;&gt;0,Sheet8!I12&lt;&gt;"Free"),Sheet8!I12,"")</f>
        <v/>
      </c>
      <c r="J9" s="114" t="str">
        <f ca="1">IF(AND(Sheet6!J9&lt;&gt;"",Sheet6!J9&lt;&gt;0,Sheet6!J9&lt;&gt;"Free"),Sheet6!J9,"")</f>
        <v/>
      </c>
      <c r="K9" s="114" t="str">
        <f ca="1">IF(AND(Sheet6!K9&lt;&gt;"",Sheet6!K9&lt;&gt;0,Sheet6!K9&lt;&gt;"Free"),Sheet6!K9,"")</f>
        <v/>
      </c>
      <c r="L9" s="114" t="str">
        <f ca="1">IF(AND(Sheet6!L9&lt;&gt;"",Sheet6!L9&lt;&gt;0,Sheet6!L9&lt;&gt;"Free"),Sheet6!L9,"")</f>
        <v/>
      </c>
      <c r="M9" s="114" t="str">
        <f ca="1">IF(AND(Sheet6!M9&lt;&gt;"",Sheet6!M9&lt;&gt;0,Sheet6!M9&lt;&gt;"Free"),Sheet6!M9,"")</f>
        <v/>
      </c>
      <c r="N9" s="114" t="str">
        <f ca="1">IF(AND(Sheet6!N9&lt;&gt;"",Sheet6!N9&lt;&gt;0,Sheet6!N9&lt;&gt;"Free"),Sheet6!N9,"")</f>
        <v/>
      </c>
      <c r="O9" s="305" t="str">
        <f>IF(AND(Sheet8!O12&lt;&gt;"",Sheet8!O12&lt;&gt;0,Sheet8!O12&lt;&gt;"Free"),Sheet8!O12,"")</f>
        <v/>
      </c>
      <c r="P9" s="114" t="str">
        <f ca="1">IF(AND(Sheet6!P9&lt;&gt;"",Sheet6!P9&lt;&gt;0,Sheet6!P9&lt;&gt;"Free"),Sheet6!P9,"")</f>
        <v/>
      </c>
      <c r="Q9" s="114" t="str">
        <f ca="1">IF(AND(Sheet6!Q9&lt;&gt;"",Sheet6!Q9&lt;&gt;0,Sheet6!Q9&lt;&gt;"Free"),Sheet6!Q9,"")</f>
        <v/>
      </c>
      <c r="R9" s="114" t="str">
        <f ca="1">IF(AND(Sheet6!R9&lt;&gt;"",Sheet6!R9&lt;&gt;0,Sheet6!R9&lt;&gt;"Free"),Sheet6!R9,"")</f>
        <v/>
      </c>
      <c r="S9" s="114" t="str">
        <f ca="1">IF(AND(Sheet6!S9&lt;&gt;"",Sheet6!S9&lt;&gt;0,Sheet6!S9&lt;&gt;"Free"),Sheet6!S9,"")</f>
        <v/>
      </c>
      <c r="T9" s="114" t="str">
        <f ca="1">IF(AND(Sheet6!T9&lt;&gt;"",Sheet6!T9&lt;&gt;0,Sheet6!T9&lt;&gt;"Free"),Sheet6!T9,"")</f>
        <v/>
      </c>
      <c r="U9" s="305" t="str">
        <f>IF(AND(Sheet8!U12&lt;&gt;"",Sheet8!U12&lt;&gt;0,Sheet8!U12&lt;&gt;"Free"),Sheet8!U12,"")</f>
        <v/>
      </c>
      <c r="V9" s="114" t="str">
        <f ca="1">IF(AND(Sheet6!V9&lt;&gt;"",Sheet6!V9&lt;&gt;0,Sheet6!V9&lt;&gt;"Free"),Sheet6!V9,"")</f>
        <v/>
      </c>
      <c r="W9" s="114" t="str">
        <f ca="1">IF(AND(Sheet6!W9&lt;&gt;"",Sheet6!W9&lt;&gt;0,Sheet6!W9&lt;&gt;"Free"),Sheet6!W9,"")</f>
        <v/>
      </c>
      <c r="X9" s="114" t="str">
        <f ca="1">IF(AND(Sheet6!X9&lt;&gt;"",Sheet6!X9&lt;&gt;0,Sheet6!X9&lt;&gt;"Free"),Sheet6!X9,"")</f>
        <v/>
      </c>
      <c r="Y9" s="114" t="str">
        <f ca="1">IF(AND(Sheet6!Y9&lt;&gt;"",Sheet6!Y9&lt;&gt;0,Sheet6!Y9&lt;&gt;"Free"),Sheet6!Y9,"")</f>
        <v/>
      </c>
      <c r="Z9" s="114" t="str">
        <f ca="1">IF(AND(Sheet6!Z9&lt;&gt;"",Sheet6!Z9&lt;&gt;0,Sheet6!Z9&lt;&gt;"Free"),Sheet6!Z9,"")</f>
        <v/>
      </c>
      <c r="AA9" s="305" t="str">
        <f>IF(AND(Sheet8!AA12&lt;&gt;"",Sheet8!AA12&lt;&gt;0,Sheet8!AA12&lt;&gt;"Free"),Sheet8!AA12,"")</f>
        <v/>
      </c>
      <c r="AB9" s="114" t="str">
        <f ca="1">IF(AND(Sheet6!AB9&lt;&gt;"",Sheet6!AB9&lt;&gt;0,Sheet6!AB9&lt;&gt;"Free"),Sheet6!AB9,"")</f>
        <v/>
      </c>
      <c r="AC9" s="114" t="str">
        <f ca="1">IF(AND(Sheet6!AC9&lt;&gt;"",Sheet6!AC9&lt;&gt;0,Sheet6!AC9&lt;&gt;"Free"),Sheet6!AC9,"")</f>
        <v/>
      </c>
      <c r="AD9" s="114" t="str">
        <f ca="1">IF(AND(Sheet6!AD9&lt;&gt;"",Sheet6!AD9&lt;&gt;0,Sheet6!AD9&lt;&gt;"Free"),Sheet6!AD9,"")</f>
        <v/>
      </c>
      <c r="AE9" s="114" t="str">
        <f ca="1">IF(AND(Sheet6!AE9&lt;&gt;"",Sheet6!AE9&lt;&gt;0,Sheet6!AE9&lt;&gt;"Free"),Sheet6!AE9,"")</f>
        <v/>
      </c>
      <c r="AF9" s="114" t="str">
        <f ca="1">IF(AND(Sheet6!AF9&lt;&gt;"",Sheet6!AF9&lt;&gt;0,Sheet6!AF9&lt;&gt;"Free"),Sheet6!AF9,"")</f>
        <v/>
      </c>
      <c r="AG9" s="305" t="str">
        <f>IF(AND(Sheet8!AG12&lt;&gt;"",Sheet8!AG12&lt;&gt;0,Sheet8!AG12&lt;&gt;"Free"),Sheet8!AG12,"")</f>
        <v/>
      </c>
      <c r="AH9" s="114" t="str">
        <f ca="1">IF(AND(Sheet6!AH9&lt;&gt;"",Sheet6!AH9&lt;&gt;0,Sheet6!AH9&lt;&gt;"Free"),Sheet6!AH9,"")</f>
        <v/>
      </c>
      <c r="AI9" s="114" t="str">
        <f ca="1">IF(AND(Sheet6!AI9&lt;&gt;"",Sheet6!AI9&lt;&gt;0,Sheet6!AI9&lt;&gt;"Free"),Sheet6!AI9,"")</f>
        <v/>
      </c>
      <c r="AJ9" s="114" t="str">
        <f ca="1">IF(AND(Sheet6!AJ9&lt;&gt;"",Sheet6!AJ9&lt;&gt;0,Sheet6!AJ9&lt;&gt;"Free"),Sheet6!AJ9,"")</f>
        <v/>
      </c>
      <c r="AK9" s="114" t="str">
        <f ca="1">IF(AND(Sheet6!AK9&lt;&gt;"",Sheet6!AK9&lt;&gt;0,Sheet6!AK9&lt;&gt;"Free"),Sheet6!AK9,"")</f>
        <v/>
      </c>
      <c r="AL9" s="114" t="str">
        <f ca="1">IF(AND(Sheet6!AL9&lt;&gt;"",Sheet6!AL9&lt;&gt;0,Sheet6!AL9&lt;&gt;"Free"),Sheet6!AL9,"")</f>
        <v/>
      </c>
      <c r="AM9" s="305" t="str">
        <f>IF(AND(Sheet8!AM12&lt;&gt;"",Sheet8!AM12&lt;&gt;0,Sheet8!AM12&lt;&gt;"Free"),Sheet8!AM12,"")</f>
        <v/>
      </c>
      <c r="AN9" s="114" t="str">
        <f ca="1">IF(AND(Sheet6!AN9&lt;&gt;"",Sheet6!AN9&lt;&gt;0,Sheet6!AN9&lt;&gt;"Free"),Sheet6!AN9,"")</f>
        <v/>
      </c>
      <c r="AO9" s="114" t="str">
        <f ca="1">IF(AND(Sheet6!AO9&lt;&gt;"",Sheet6!AO9&lt;&gt;0,Sheet6!AO9&lt;&gt;"Free"),Sheet6!AO9,"")</f>
        <v/>
      </c>
      <c r="AP9" s="114" t="str">
        <f ca="1">IF(AND(Sheet6!AP9&lt;&gt;"",Sheet6!AP9&lt;&gt;0,Sheet6!AP9&lt;&gt;"Free"),Sheet6!AP9,"")</f>
        <v/>
      </c>
      <c r="AQ9" s="114" t="str">
        <f ca="1">IF(AND(Sheet6!AQ9&lt;&gt;"",Sheet6!AQ9&lt;&gt;0,Sheet6!AQ9&lt;&gt;"Free"),Sheet6!AQ9,"")</f>
        <v/>
      </c>
      <c r="AR9" s="114" t="str">
        <f ca="1">IF(AND(Sheet6!AR9&lt;&gt;"",Sheet6!AR9&lt;&gt;0,Sheet6!AR9&lt;&gt;"Free"),Sheet6!AR9,"")</f>
        <v/>
      </c>
    </row>
    <row r="10" spans="1:44" s="48" customFormat="1" ht="15" customHeight="1" x14ac:dyDescent="0.25">
      <c r="A10" s="187" t="str">
        <f>IF(VLOOKUP(10,Group,2)="","no",VLOOKUP(10,Group,2))</f>
        <v>no</v>
      </c>
      <c r="B10" s="308"/>
      <c r="C10" s="305" t="str">
        <f>IF(AND(Sheet8!C14&lt;&gt;"",Sheet8!C14&lt;&gt;0,Sheet8!C14&lt;&gt;"Free"),Sheet8!C14,"")</f>
        <v/>
      </c>
      <c r="D10" s="191" t="str">
        <f>IF(AND(Sheet6!D10&lt;&gt;"",Sheet6!D10&lt;&gt;0,Sheet6!D10&lt;&gt;"Free"),Sheet6!D10&amp;VLOOKUP(D1,Rooms,6,FALSE),"")</f>
        <v>11b3</v>
      </c>
      <c r="E10" s="190" t="str">
        <f>IF(AND(Sheet6!E10&lt;&gt;"",Sheet6!E10&lt;&gt;0,Sheet6!E10&lt;&gt;"Free"),Sheet6!E10&amp;VLOOKUP(E1,Rooms,6,FALSE),"")</f>
        <v>8a1</v>
      </c>
      <c r="F10" s="60" t="str">
        <f>IF(AND(Sheet6!F10&lt;&gt;"",Sheet6!F10&lt;&gt;0,Sheet6!F10&lt;&gt;"Free"),Sheet6!F10&amp;VLOOKUP(F1,Rooms,6,FALSE),"")</f>
        <v/>
      </c>
      <c r="G10" s="193" t="str">
        <f>IF(AND(Sheet6!G10&lt;&gt;"",Sheet6!G10&lt;&gt;0,Sheet6!G10&lt;&gt;"Free"),Sheet6!G10&amp;VLOOKUP(G1,Rooms,6,FALSE),"")</f>
        <v>13</v>
      </c>
      <c r="H10" s="60" t="str">
        <f>IF(AND(Sheet6!H10&lt;&gt;"",Sheet6!H10&lt;&gt;0,Sheet6!H10&lt;&gt;"Free"),Sheet6!H10&amp;VLOOKUP(H1,Rooms,6,FALSE),"")</f>
        <v/>
      </c>
      <c r="I10" s="305" t="str">
        <f>IF(AND(Sheet8!I14&lt;&gt;"",Sheet8!I14&lt;&gt;0,Sheet8!I14&lt;&gt;"Free"),Sheet8!I14,"")</f>
        <v/>
      </c>
      <c r="J10" s="190" t="str">
        <f>IF(AND(Sheet6!J10&lt;&gt;"",Sheet6!J10&lt;&gt;0,Sheet6!J10&lt;&gt;"Free"),Sheet6!J10&amp;VLOOKUP(J1,Rooms,6,FALSE),"")</f>
        <v>8a1</v>
      </c>
      <c r="K10" s="192" t="str">
        <f>IF(AND(Sheet6!K10&lt;&gt;"",Sheet6!K10&lt;&gt;0,Sheet6!K10&lt;&gt;"Free"),Sheet6!K10&amp;VLOOKUP(K1,Rooms,6,FALSE),"")</f>
        <v>12</v>
      </c>
      <c r="L10" s="191" t="str">
        <f>IF(AND(Sheet6!L10&lt;&gt;"",Sheet6!L10&lt;&gt;0,Sheet6!L10&lt;&gt;"Free"),Sheet6!L10&amp;VLOOKUP(L1,Rooms,6,FALSE),"")</f>
        <v>11b3</v>
      </c>
      <c r="M10" s="199" t="str">
        <f>IF(AND(Sheet6!M10&lt;&gt;"",Sheet6!M10&lt;&gt;0,Sheet6!M10&lt;&gt;"Free"),Sheet6!M10&amp;VLOOKUP(M1,Rooms,6,FALSE),"")</f>
        <v>7c2</v>
      </c>
      <c r="N10" s="191" t="str">
        <f>IF(AND(Sheet6!N10&lt;&gt;"",Sheet6!N10&lt;&gt;0,Sheet6!N10&lt;&gt;"Free"),Sheet6!N10&amp;VLOOKUP(N1,Rooms,6,FALSE),"")</f>
        <v>11b3</v>
      </c>
      <c r="O10" s="305" t="str">
        <f>IF(AND(Sheet8!O14&lt;&gt;"",Sheet8!O14&lt;&gt;0,Sheet8!O14&lt;&gt;"Free"),Sheet8!O14,"")</f>
        <v/>
      </c>
      <c r="P10" s="191" t="str">
        <f>IF(AND(Sheet6!P10&lt;&gt;"",Sheet6!P10&lt;&gt;0,Sheet6!P10&lt;&gt;"Free"),Sheet6!P10&amp;VLOOKUP(P1,Rooms,6,FALSE),"")</f>
        <v>11b3</v>
      </c>
      <c r="Q10" s="190" t="str">
        <f>IF(AND(Sheet6!Q10&lt;&gt;"",Sheet6!Q10&lt;&gt;0,Sheet6!Q10&lt;&gt;"Free"),Sheet6!Q10&amp;VLOOKUP(Q1,Rooms,6,FALSE),"")</f>
        <v>8a1</v>
      </c>
      <c r="R10" s="60" t="str">
        <f>IF(AND(Sheet6!R10&lt;&gt;"",Sheet6!R10&lt;&gt;0,Sheet6!R10&lt;&gt;"Free"),Sheet6!R10&amp;VLOOKUP(R1,Rooms,6,FALSE),"")</f>
        <v/>
      </c>
      <c r="S10" s="193" t="str">
        <f>IF(AND(Sheet6!S10&lt;&gt;"",Sheet6!S10&lt;&gt;0,Sheet6!S10&lt;&gt;"Free"),Sheet6!S10&amp;VLOOKUP(S1,Rooms,6,FALSE),"")</f>
        <v>13</v>
      </c>
      <c r="T10" s="60" t="str">
        <f>IF(AND(Sheet6!T10&lt;&gt;"",Sheet6!T10&lt;&gt;0,Sheet6!T10&lt;&gt;"Free"),Sheet6!T10&amp;VLOOKUP(T1,Rooms,6,FALSE),"")</f>
        <v/>
      </c>
      <c r="U10" s="305" t="str">
        <f>IF(AND(Sheet8!U14&lt;&gt;"",Sheet8!U14&lt;&gt;0,Sheet8!U14&lt;&gt;"Free"),Sheet8!U14,"")</f>
        <v/>
      </c>
      <c r="V10" s="190" t="str">
        <f>IF(AND(Sheet6!V10&lt;&gt;"",Sheet6!V10&lt;&gt;0,Sheet6!V10&lt;&gt;"Free"),Sheet6!V10&amp;VLOOKUP(V1,Rooms,6,FALSE),"")</f>
        <v>8a1</v>
      </c>
      <c r="W10" s="192" t="str">
        <f>IF(AND(Sheet6!W10&lt;&gt;"",Sheet6!W10&lt;&gt;0,Sheet6!W10&lt;&gt;"Free"),Sheet6!W10&amp;VLOOKUP(W1,Rooms,6,FALSE),"")</f>
        <v>12</v>
      </c>
      <c r="X10" s="191" t="str">
        <f>IF(AND(Sheet6!X10&lt;&gt;"",Sheet6!X10&lt;&gt;0,Sheet6!X10&lt;&gt;"Free"),Sheet6!X10&amp;VLOOKUP(X1,Rooms,6,FALSE),"")</f>
        <v>11b3</v>
      </c>
      <c r="Y10" s="199" t="str">
        <f>IF(AND(Sheet6!Y10&lt;&gt;"",Sheet6!Y10&lt;&gt;0,Sheet6!Y10&lt;&gt;"Free"),Sheet6!Y10&amp;VLOOKUP(Y1,Rooms,6,FALSE),"")</f>
        <v>7c2</v>
      </c>
      <c r="Z10" s="191" t="str">
        <f>IF(AND(Sheet6!Z10&lt;&gt;"",Sheet6!Z10&lt;&gt;0,Sheet6!Z10&lt;&gt;"Free"),Sheet6!Z10&amp;VLOOKUP(Z1,Rooms,6,FALSE),"")</f>
        <v>11b3</v>
      </c>
      <c r="AA10" s="305" t="str">
        <f>IF(AND(Sheet8!AA14&lt;&gt;"",Sheet8!AA14&lt;&gt;0,Sheet8!AA14&lt;&gt;"Free"),Sheet8!AA14,"")</f>
        <v/>
      </c>
      <c r="AB10" s="191" t="str">
        <f>IF(AND(Sheet6!AB10&lt;&gt;"",Sheet6!AB10&lt;&gt;0,Sheet6!AB10&lt;&gt;"Free"),Sheet6!AB10&amp;VLOOKUP(AB1,Rooms,6,FALSE),"")</f>
        <v>11b3</v>
      </c>
      <c r="AC10" s="190" t="str">
        <f>IF(AND(Sheet6!AC10&lt;&gt;"",Sheet6!AC10&lt;&gt;0,Sheet6!AC10&lt;&gt;"Free"),Sheet6!AC10&amp;VLOOKUP(AC1,Rooms,6,FALSE),"")</f>
        <v>8a1</v>
      </c>
      <c r="AD10" s="60" t="str">
        <f>IF(AND(Sheet6!AD10&lt;&gt;"",Sheet6!AD10&lt;&gt;0,Sheet6!AD10&lt;&gt;"Free"),Sheet6!AD10&amp;VLOOKUP(AD1,Rooms,6,FALSE),"")</f>
        <v/>
      </c>
      <c r="AE10" s="193" t="str">
        <f>IF(AND(Sheet6!AE10&lt;&gt;"",Sheet6!AE10&lt;&gt;0,Sheet6!AE10&lt;&gt;"Free"),Sheet6!AE10&amp;VLOOKUP(AE1,Rooms,6,FALSE),"")</f>
        <v>13</v>
      </c>
      <c r="AF10" s="60" t="str">
        <f>IF(AND(Sheet6!AF10&lt;&gt;"",Sheet6!AF10&lt;&gt;0,Sheet6!AF10&lt;&gt;"Free"),Sheet6!AF10&amp;VLOOKUP(AF1,Rooms,6,FALSE),"")</f>
        <v/>
      </c>
      <c r="AG10" s="305" t="str">
        <f>IF(AND(Sheet8!AG14&lt;&gt;"",Sheet8!AG14&lt;&gt;0,Sheet8!AG14&lt;&gt;"Free"),Sheet8!AG14,"")</f>
        <v/>
      </c>
      <c r="AH10" s="190" t="str">
        <f>IF(AND(Sheet6!AH10&lt;&gt;"",Sheet6!AH10&lt;&gt;0,Sheet6!AH10&lt;&gt;"Free"),Sheet6!AH10&amp;VLOOKUP(AH1,Rooms,6,FALSE),"")</f>
        <v>8a1</v>
      </c>
      <c r="AI10" s="192" t="str">
        <f>IF(AND(Sheet6!AI10&lt;&gt;"",Sheet6!AI10&lt;&gt;0,Sheet6!AI10&lt;&gt;"Free"),Sheet6!AI10&amp;VLOOKUP(AI1,Rooms,6,FALSE),"")</f>
        <v>12</v>
      </c>
      <c r="AJ10" s="191" t="str">
        <f>IF(AND(Sheet6!AJ10&lt;&gt;"",Sheet6!AJ10&lt;&gt;0,Sheet6!AJ10&lt;&gt;"Free"),Sheet6!AJ10&amp;VLOOKUP(AJ1,Rooms,6,FALSE),"")</f>
        <v>11b3</v>
      </c>
      <c r="AK10" s="199" t="str">
        <f>IF(AND(Sheet6!AK10&lt;&gt;"",Sheet6!AK10&lt;&gt;0,Sheet6!AK10&lt;&gt;"Free"),Sheet6!AK10&amp;VLOOKUP(AK1,Rooms,6,FALSE),"")</f>
        <v>7c2</v>
      </c>
      <c r="AL10" s="191" t="str">
        <f>IF(AND(Sheet6!AL10&lt;&gt;"",Sheet6!AL10&lt;&gt;0,Sheet6!AL10&lt;&gt;"Free"),Sheet6!AL10&amp;VLOOKUP(AL1,Rooms,6,FALSE),"")</f>
        <v>11b3</v>
      </c>
      <c r="AM10" s="305" t="str">
        <f>IF(AND(Sheet8!AM14&lt;&gt;"",Sheet8!AM14&lt;&gt;0,Sheet8!AM14&lt;&gt;"Free"),Sheet8!AM14,"")</f>
        <v/>
      </c>
      <c r="AN10" s="191" t="str">
        <f>IF(AND(Sheet6!AN10&lt;&gt;"",Sheet6!AN10&lt;&gt;0,Sheet6!AN10&lt;&gt;"Free"),Sheet6!AN10&amp;VLOOKUP(AN1,Rooms,6,FALSE),"")</f>
        <v>11b3</v>
      </c>
      <c r="AO10" s="190" t="str">
        <f>IF(AND(Sheet6!AO10&lt;&gt;"",Sheet6!AO10&lt;&gt;0,Sheet6!AO10&lt;&gt;"Free"),Sheet6!AO10&amp;VLOOKUP(AO1,Rooms,6,FALSE),"")</f>
        <v>8a1</v>
      </c>
      <c r="AP10" s="60" t="str">
        <f>IF(AND(Sheet6!AP10&lt;&gt;"",Sheet6!AP10&lt;&gt;0,Sheet6!AP10&lt;&gt;"Free"),Sheet6!AP10&amp;VLOOKUP(AP1,Rooms,6,FALSE),"")</f>
        <v/>
      </c>
      <c r="AQ10" s="193" t="str">
        <f>IF(AND(Sheet6!AQ10&lt;&gt;"",Sheet6!AQ10&lt;&gt;0,Sheet6!AQ10&lt;&gt;"Free"),Sheet6!AQ10&amp;VLOOKUP(AQ1,Rooms,6,FALSE),"")</f>
        <v>13</v>
      </c>
      <c r="AR10" s="60" t="str">
        <f>IF(AND(Sheet6!AR10&lt;&gt;"",Sheet6!AR10&lt;&gt;0,Sheet6!AR10&lt;&gt;"Free"),Sheet6!AR10&amp;VLOOKUP(AR1,Rooms,6,FALSE),"")</f>
        <v/>
      </c>
    </row>
    <row r="11" spans="1:44" s="92" customFormat="1" ht="80.099999999999994" customHeight="1" x14ac:dyDescent="0.2">
      <c r="A11" s="201" t="str">
        <f>IF(VLOOKUP(11,Group,2)="","no",VLOOKUP(11,Group,2))</f>
        <v>no</v>
      </c>
      <c r="B11" s="308"/>
      <c r="C11" s="305" t="str">
        <f>IF(AND(Sheet8!C15&lt;&gt;"",Sheet8!C15&lt;&gt;0,Sheet8!C15&lt;&gt;"Free"),Sheet8!C15,"")</f>
        <v/>
      </c>
      <c r="D11" s="114" t="str">
        <f ca="1">IF(AND(Sheet6!D11&lt;&gt;"",Sheet6!D11&lt;&gt;0,Sheet6!D11&lt;&gt;"Free"),Sheet6!D11,"")</f>
        <v/>
      </c>
      <c r="E11" s="114" t="str">
        <f ca="1">IF(AND(Sheet6!E11&lt;&gt;"",Sheet6!E11&lt;&gt;0,Sheet6!E11&lt;&gt;"Free"),Sheet6!E11,"")</f>
        <v/>
      </c>
      <c r="F11" s="114" t="str">
        <f ca="1">IF(AND(Sheet6!F11&lt;&gt;"",Sheet6!F11&lt;&gt;0,Sheet6!F11&lt;&gt;"Free"),Sheet6!F11,"")</f>
        <v/>
      </c>
      <c r="G11" s="114" t="str">
        <f ca="1">IF(AND(Sheet6!G11&lt;&gt;"",Sheet6!G11&lt;&gt;0,Sheet6!G11&lt;&gt;"Free"),Sheet6!G11,"")</f>
        <v/>
      </c>
      <c r="H11" s="114" t="str">
        <f ca="1">IF(AND(Sheet6!H11&lt;&gt;"",Sheet6!H11&lt;&gt;0,Sheet6!H11&lt;&gt;"Free"),Sheet6!H11,"")</f>
        <v/>
      </c>
      <c r="I11" s="305" t="str">
        <f>IF(AND(Sheet8!I15&lt;&gt;"",Sheet8!I15&lt;&gt;0,Sheet8!I15&lt;&gt;"Free"),Sheet8!I15,"")</f>
        <v/>
      </c>
      <c r="J11" s="114" t="str">
        <f ca="1">IF(AND(Sheet6!J11&lt;&gt;"",Sheet6!J11&lt;&gt;0,Sheet6!J11&lt;&gt;"Free"),Sheet6!J11,"")</f>
        <v/>
      </c>
      <c r="K11" s="114" t="str">
        <f ca="1">IF(AND(Sheet6!K11&lt;&gt;"",Sheet6!K11&lt;&gt;0,Sheet6!K11&lt;&gt;"Free"),Sheet6!K11,"")</f>
        <v/>
      </c>
      <c r="L11" s="114" t="str">
        <f ca="1">IF(AND(Sheet6!L11&lt;&gt;"",Sheet6!L11&lt;&gt;0,Sheet6!L11&lt;&gt;"Free"),Sheet6!L11,"")</f>
        <v/>
      </c>
      <c r="M11" s="114" t="str">
        <f ca="1">IF(AND(Sheet6!M11&lt;&gt;"",Sheet6!M11&lt;&gt;0,Sheet6!M11&lt;&gt;"Free"),Sheet6!M11,"")</f>
        <v/>
      </c>
      <c r="N11" s="114" t="str">
        <f ca="1">IF(AND(Sheet6!N11&lt;&gt;"",Sheet6!N11&lt;&gt;0,Sheet6!N11&lt;&gt;"Free"),Sheet6!N11,"")</f>
        <v/>
      </c>
      <c r="O11" s="305" t="str">
        <f>IF(AND(Sheet8!O15&lt;&gt;"",Sheet8!O15&lt;&gt;0,Sheet8!O15&lt;&gt;"Free"),Sheet8!O15,"")</f>
        <v/>
      </c>
      <c r="P11" s="114" t="str">
        <f ca="1">IF(AND(Sheet6!P11&lt;&gt;"",Sheet6!P11&lt;&gt;0,Sheet6!P11&lt;&gt;"Free"),Sheet6!P11,"")</f>
        <v/>
      </c>
      <c r="Q11" s="114" t="str">
        <f ca="1">IF(AND(Sheet6!Q11&lt;&gt;"",Sheet6!Q11&lt;&gt;0,Sheet6!Q11&lt;&gt;"Free"),Sheet6!Q11,"")</f>
        <v/>
      </c>
      <c r="R11" s="114" t="str">
        <f ca="1">IF(AND(Sheet6!R11&lt;&gt;"",Sheet6!R11&lt;&gt;0,Sheet6!R11&lt;&gt;"Free"),Sheet6!R11,"")</f>
        <v/>
      </c>
      <c r="S11" s="114" t="str">
        <f ca="1">IF(AND(Sheet6!S11&lt;&gt;"",Sheet6!S11&lt;&gt;0,Sheet6!S11&lt;&gt;"Free"),Sheet6!S11,"")</f>
        <v/>
      </c>
      <c r="T11" s="114" t="str">
        <f ca="1">IF(AND(Sheet6!T11&lt;&gt;"",Sheet6!T11&lt;&gt;0,Sheet6!T11&lt;&gt;"Free"),Sheet6!T11,"")</f>
        <v/>
      </c>
      <c r="U11" s="305" t="str">
        <f>IF(AND(Sheet8!U15&lt;&gt;"",Sheet8!U15&lt;&gt;0,Sheet8!U15&lt;&gt;"Free"),Sheet8!U15,"")</f>
        <v/>
      </c>
      <c r="V11" s="114" t="str">
        <f ca="1">IF(AND(Sheet6!V11&lt;&gt;"",Sheet6!V11&lt;&gt;0,Sheet6!V11&lt;&gt;"Free"),Sheet6!V11,"")</f>
        <v/>
      </c>
      <c r="W11" s="114" t="str">
        <f ca="1">IF(AND(Sheet6!W11&lt;&gt;"",Sheet6!W11&lt;&gt;0,Sheet6!W11&lt;&gt;"Free"),Sheet6!W11,"")</f>
        <v/>
      </c>
      <c r="X11" s="114" t="str">
        <f ca="1">IF(AND(Sheet6!X11&lt;&gt;"",Sheet6!X11&lt;&gt;0,Sheet6!X11&lt;&gt;"Free"),Sheet6!X11,"")</f>
        <v/>
      </c>
      <c r="Y11" s="114" t="str">
        <f ca="1">IF(AND(Sheet6!Y11&lt;&gt;"",Sheet6!Y11&lt;&gt;0,Sheet6!Y11&lt;&gt;"Free"),Sheet6!Y11,"")</f>
        <v/>
      </c>
      <c r="Z11" s="114" t="str">
        <f ca="1">IF(AND(Sheet6!Z11&lt;&gt;"",Sheet6!Z11&lt;&gt;0,Sheet6!Z11&lt;&gt;"Free"),Sheet6!Z11,"")</f>
        <v/>
      </c>
      <c r="AA11" s="305" t="str">
        <f>IF(AND(Sheet8!AA15&lt;&gt;"",Sheet8!AA15&lt;&gt;0,Sheet8!AA15&lt;&gt;"Free"),Sheet8!AA15,"")</f>
        <v/>
      </c>
      <c r="AB11" s="114" t="str">
        <f ca="1">IF(AND(Sheet6!AB11&lt;&gt;"",Sheet6!AB11&lt;&gt;0,Sheet6!AB11&lt;&gt;"Free"),Sheet6!AB11,"")</f>
        <v/>
      </c>
      <c r="AC11" s="114" t="str">
        <f ca="1">IF(AND(Sheet6!AC11&lt;&gt;"",Sheet6!AC11&lt;&gt;0,Sheet6!AC11&lt;&gt;"Free"),Sheet6!AC11,"")</f>
        <v/>
      </c>
      <c r="AD11" s="114" t="str">
        <f ca="1">IF(AND(Sheet6!AD11&lt;&gt;"",Sheet6!AD11&lt;&gt;0,Sheet6!AD11&lt;&gt;"Free"),Sheet6!AD11,"")</f>
        <v/>
      </c>
      <c r="AE11" s="114" t="str">
        <f ca="1">IF(AND(Sheet6!AE11&lt;&gt;"",Sheet6!AE11&lt;&gt;0,Sheet6!AE11&lt;&gt;"Free"),Sheet6!AE11,"")</f>
        <v/>
      </c>
      <c r="AF11" s="114" t="str">
        <f ca="1">IF(AND(Sheet6!AF11&lt;&gt;"",Sheet6!AF11&lt;&gt;0,Sheet6!AF11&lt;&gt;"Free"),Sheet6!AF11,"")</f>
        <v/>
      </c>
      <c r="AG11" s="305" t="str">
        <f>IF(AND(Sheet8!AG15&lt;&gt;"",Sheet8!AG15&lt;&gt;0,Sheet8!AG15&lt;&gt;"Free"),Sheet8!AG15,"")</f>
        <v/>
      </c>
      <c r="AH11" s="114" t="str">
        <f ca="1">IF(AND(Sheet6!AH11&lt;&gt;"",Sheet6!AH11&lt;&gt;0,Sheet6!AH11&lt;&gt;"Free"),Sheet6!AH11,"")</f>
        <v/>
      </c>
      <c r="AI11" s="114" t="str">
        <f ca="1">IF(AND(Sheet6!AI11&lt;&gt;"",Sheet6!AI11&lt;&gt;0,Sheet6!AI11&lt;&gt;"Free"),Sheet6!AI11,"")</f>
        <v/>
      </c>
      <c r="AJ11" s="114" t="str">
        <f ca="1">IF(AND(Sheet6!AJ11&lt;&gt;"",Sheet6!AJ11&lt;&gt;0,Sheet6!AJ11&lt;&gt;"Free"),Sheet6!AJ11,"")</f>
        <v/>
      </c>
      <c r="AK11" s="114" t="str">
        <f ca="1">IF(AND(Sheet6!AK11&lt;&gt;"",Sheet6!AK11&lt;&gt;0,Sheet6!AK11&lt;&gt;"Free"),Sheet6!AK11,"")</f>
        <v/>
      </c>
      <c r="AL11" s="114" t="str">
        <f ca="1">IF(AND(Sheet6!AL11&lt;&gt;"",Sheet6!AL11&lt;&gt;0,Sheet6!AL11&lt;&gt;"Free"),Sheet6!AL11,"")</f>
        <v/>
      </c>
      <c r="AM11" s="305" t="str">
        <f>IF(AND(Sheet8!AM15&lt;&gt;"",Sheet8!AM15&lt;&gt;0,Sheet8!AM15&lt;&gt;"Free"),Sheet8!AM15,"")</f>
        <v/>
      </c>
      <c r="AN11" s="114" t="str">
        <f ca="1">IF(AND(Sheet6!AN11&lt;&gt;"",Sheet6!AN11&lt;&gt;0,Sheet6!AN11&lt;&gt;"Free"),Sheet6!AN11,"")</f>
        <v/>
      </c>
      <c r="AO11" s="114" t="str">
        <f ca="1">IF(AND(Sheet6!AO11&lt;&gt;"",Sheet6!AO11&lt;&gt;0,Sheet6!AO11&lt;&gt;"Free"),Sheet6!AO11,"")</f>
        <v/>
      </c>
      <c r="AP11" s="114" t="str">
        <f ca="1">IF(AND(Sheet6!AP11&lt;&gt;"",Sheet6!AP11&lt;&gt;0,Sheet6!AP11&lt;&gt;"Free"),Sheet6!AP11,"")</f>
        <v/>
      </c>
      <c r="AQ11" s="114" t="str">
        <f ca="1">IF(AND(Sheet6!AQ11&lt;&gt;"",Sheet6!AQ11&lt;&gt;0,Sheet6!AQ11&lt;&gt;"Free"),Sheet6!AQ11,"")</f>
        <v/>
      </c>
      <c r="AR11" s="114" t="str">
        <f ca="1">IF(AND(Sheet6!AR11&lt;&gt;"",Sheet6!AR11&lt;&gt;0,Sheet6!AR11&lt;&gt;"Free"),Sheet6!AR11,"")</f>
        <v/>
      </c>
    </row>
    <row r="12" spans="1:44" s="48" customFormat="1" ht="15" customHeight="1" x14ac:dyDescent="0.25">
      <c r="A12" s="187" t="str">
        <f>IF(VLOOKUP(12,Group,2)="","no",VLOOKUP(12,Group,2))</f>
        <v>no</v>
      </c>
      <c r="B12" s="308"/>
      <c r="C12" s="305" t="str">
        <f>IF(AND(Sheet8!C17&lt;&gt;"",Sheet8!C17&lt;&gt;0,Sheet8!C17&lt;&gt;"Free"),Sheet8!C17,"")</f>
        <v/>
      </c>
      <c r="D12" s="60" t="str">
        <f>IF(AND(Sheet6!D12&lt;&gt;"",Sheet6!D12&lt;&gt;0,Sheet6!D12&lt;&gt;"Free"),Sheet6!D12&amp;VLOOKUP(D1,Rooms,7,FALSE),"")</f>
        <v/>
      </c>
      <c r="E12" s="60" t="str">
        <f>IF(AND(Sheet6!E12&lt;&gt;"",Sheet6!E12&lt;&gt;0,Sheet6!E12&lt;&gt;"Free"),Sheet6!E12&amp;VLOOKUP(E1,Rooms,7,FALSE),"")</f>
        <v/>
      </c>
      <c r="F12" s="60" t="str">
        <f>IF(AND(Sheet6!F12&lt;&gt;"",Sheet6!F12&lt;&gt;0,Sheet6!F12&lt;&gt;"Free"),Sheet6!F12&amp;VLOOKUP(F1,Rooms,7,FALSE),"")</f>
        <v/>
      </c>
      <c r="G12" s="60" t="str">
        <f>IF(AND(Sheet6!G12&lt;&gt;"",Sheet6!G12&lt;&gt;0,Sheet6!G12&lt;&gt;"Free"),Sheet6!G12&amp;VLOOKUP(G1,Rooms,7,FALSE),"")</f>
        <v/>
      </c>
      <c r="H12" s="60" t="str">
        <f>IF(AND(Sheet6!H12&lt;&gt;"",Sheet6!H12&lt;&gt;0,Sheet6!H12&lt;&gt;"Free"),Sheet6!H12&amp;VLOOKUP(H1,Rooms,7,FALSE),"")</f>
        <v/>
      </c>
      <c r="I12" s="305" t="str">
        <f>IF(AND(Sheet8!I17&lt;&gt;"",Sheet8!I17&lt;&gt;0,Sheet8!I17&lt;&gt;"Free"),Sheet8!I17,"")</f>
        <v/>
      </c>
      <c r="J12" s="60" t="str">
        <f>IF(AND(Sheet6!J12&lt;&gt;"",Sheet6!J12&lt;&gt;0,Sheet6!J12&lt;&gt;"Free"),Sheet6!J12&amp;VLOOKUP(J1,Rooms,7,FALSE),"")</f>
        <v/>
      </c>
      <c r="K12" s="60" t="str">
        <f>IF(AND(Sheet6!K12&lt;&gt;"",Sheet6!K12&lt;&gt;0,Sheet6!K12&lt;&gt;"Free"),Sheet6!K12&amp;VLOOKUP(K1,Rooms,7,FALSE),"")</f>
        <v/>
      </c>
      <c r="L12" s="60" t="str">
        <f>IF(AND(Sheet6!L12&lt;&gt;"",Sheet6!L12&lt;&gt;0,Sheet6!L12&lt;&gt;"Free"),Sheet6!L12&amp;VLOOKUP(L1,Rooms,7,FALSE),"")</f>
        <v/>
      </c>
      <c r="M12" s="60" t="str">
        <f>IF(AND(Sheet6!M12&lt;&gt;"",Sheet6!M12&lt;&gt;0,Sheet6!M12&lt;&gt;"Free"),Sheet6!M12&amp;VLOOKUP(M1,Rooms,7,FALSE),"")</f>
        <v/>
      </c>
      <c r="N12" s="60" t="str">
        <f>IF(AND(Sheet6!N12&lt;&gt;"",Sheet6!N12&lt;&gt;0,Sheet6!N12&lt;&gt;"Free"),Sheet6!N12&amp;VLOOKUP(N1,Rooms,7,FALSE),"")</f>
        <v/>
      </c>
      <c r="O12" s="305" t="str">
        <f>IF(AND(Sheet8!O17&lt;&gt;"",Sheet8!O17&lt;&gt;0,Sheet8!O17&lt;&gt;"Free"),Sheet8!O17,"")</f>
        <v/>
      </c>
      <c r="P12" s="60" t="str">
        <f>IF(AND(Sheet6!P12&lt;&gt;"",Sheet6!P12&lt;&gt;0,Sheet6!P12&lt;&gt;"Free"),Sheet6!P12&amp;VLOOKUP(P1,Rooms,7,FALSE),"")</f>
        <v/>
      </c>
      <c r="Q12" s="60" t="str">
        <f>IF(AND(Sheet6!Q12&lt;&gt;"",Sheet6!Q12&lt;&gt;0,Sheet6!Q12&lt;&gt;"Free"),Sheet6!Q12&amp;VLOOKUP(Q1,Rooms,7,FALSE),"")</f>
        <v/>
      </c>
      <c r="R12" s="60" t="str">
        <f>IF(AND(Sheet6!R12&lt;&gt;"",Sheet6!R12&lt;&gt;0,Sheet6!R12&lt;&gt;"Free"),Sheet6!R12&amp;VLOOKUP(R1,Rooms,7,FALSE),"")</f>
        <v/>
      </c>
      <c r="S12" s="60" t="str">
        <f>IF(AND(Sheet6!S12&lt;&gt;"",Sheet6!S12&lt;&gt;0,Sheet6!S12&lt;&gt;"Free"),Sheet6!S12&amp;VLOOKUP(S1,Rooms,7,FALSE),"")</f>
        <v/>
      </c>
      <c r="T12" s="60" t="str">
        <f>IF(AND(Sheet6!T12&lt;&gt;"",Sheet6!T12&lt;&gt;0,Sheet6!T12&lt;&gt;"Free"),Sheet6!T12&amp;VLOOKUP(T1,Rooms,7,FALSE),"")</f>
        <v/>
      </c>
      <c r="U12" s="305" t="str">
        <f>IF(AND(Sheet8!U17&lt;&gt;"",Sheet8!U17&lt;&gt;0,Sheet8!U17&lt;&gt;"Free"),Sheet8!U17,"")</f>
        <v/>
      </c>
      <c r="V12" s="60" t="str">
        <f>IF(AND(Sheet6!V12&lt;&gt;"",Sheet6!V12&lt;&gt;0,Sheet6!V12&lt;&gt;"Free"),Sheet6!V12&amp;VLOOKUP(V1,Rooms,7,FALSE),"")</f>
        <v/>
      </c>
      <c r="W12" s="60" t="str">
        <f>IF(AND(Sheet6!W12&lt;&gt;"",Sheet6!W12&lt;&gt;0,Sheet6!W12&lt;&gt;"Free"),Sheet6!W12&amp;VLOOKUP(W1,Rooms,7,FALSE),"")</f>
        <v/>
      </c>
      <c r="X12" s="60" t="str">
        <f>IF(AND(Sheet6!X12&lt;&gt;"",Sheet6!X12&lt;&gt;0,Sheet6!X12&lt;&gt;"Free"),Sheet6!X12&amp;VLOOKUP(X1,Rooms,7,FALSE),"")</f>
        <v/>
      </c>
      <c r="Y12" s="60" t="str">
        <f>IF(AND(Sheet6!Y12&lt;&gt;"",Sheet6!Y12&lt;&gt;0,Sheet6!Y12&lt;&gt;"Free"),Sheet6!Y12&amp;VLOOKUP(Y1,Rooms,7,FALSE),"")</f>
        <v/>
      </c>
      <c r="Z12" s="60" t="str">
        <f>IF(AND(Sheet6!Z12&lt;&gt;"",Sheet6!Z12&lt;&gt;0,Sheet6!Z12&lt;&gt;"Free"),Sheet6!Z12&amp;VLOOKUP(Z1,Rooms,7,FALSE),"")</f>
        <v/>
      </c>
      <c r="AA12" s="305" t="str">
        <f>IF(AND(Sheet8!AA17&lt;&gt;"",Sheet8!AA17&lt;&gt;0,Sheet8!AA17&lt;&gt;"Free"),Sheet8!AA17,"")</f>
        <v/>
      </c>
      <c r="AB12" s="60" t="str">
        <f>IF(AND(Sheet6!AB12&lt;&gt;"",Sheet6!AB12&lt;&gt;0,Sheet6!AB12&lt;&gt;"Free"),Sheet6!AB12&amp;VLOOKUP(AB1,Rooms,7,FALSE),"")</f>
        <v/>
      </c>
      <c r="AC12" s="60" t="str">
        <f>IF(AND(Sheet6!AC12&lt;&gt;"",Sheet6!AC12&lt;&gt;0,Sheet6!AC12&lt;&gt;"Free"),Sheet6!AC12&amp;VLOOKUP(AC1,Rooms,7,FALSE),"")</f>
        <v/>
      </c>
      <c r="AD12" s="60" t="str">
        <f>IF(AND(Sheet6!AD12&lt;&gt;"",Sheet6!AD12&lt;&gt;0,Sheet6!AD12&lt;&gt;"Free"),Sheet6!AD12&amp;VLOOKUP(AD1,Rooms,7,FALSE),"")</f>
        <v/>
      </c>
      <c r="AE12" s="60" t="str">
        <f>IF(AND(Sheet6!AE12&lt;&gt;"",Sheet6!AE12&lt;&gt;0,Sheet6!AE12&lt;&gt;"Free"),Sheet6!AE12&amp;VLOOKUP(AE1,Rooms,7,FALSE),"")</f>
        <v/>
      </c>
      <c r="AF12" s="60" t="str">
        <f>IF(AND(Sheet6!AF12&lt;&gt;"",Sheet6!AF12&lt;&gt;0,Sheet6!AF12&lt;&gt;"Free"),Sheet6!AF12&amp;VLOOKUP(AF1,Rooms,7,FALSE),"")</f>
        <v/>
      </c>
      <c r="AG12" s="305" t="str">
        <f>IF(AND(Sheet8!AG17&lt;&gt;"",Sheet8!AG17&lt;&gt;0,Sheet8!AG17&lt;&gt;"Free"),Sheet8!AG17,"")</f>
        <v/>
      </c>
      <c r="AH12" s="60" t="str">
        <f>IF(AND(Sheet6!AH12&lt;&gt;"",Sheet6!AH12&lt;&gt;0,Sheet6!AH12&lt;&gt;"Free"),Sheet6!AH12&amp;VLOOKUP(AH1,Rooms,7,FALSE),"")</f>
        <v/>
      </c>
      <c r="AI12" s="60" t="str">
        <f>IF(AND(Sheet6!AI12&lt;&gt;"",Sheet6!AI12&lt;&gt;0,Sheet6!AI12&lt;&gt;"Free"),Sheet6!AI12&amp;VLOOKUP(AI1,Rooms,7,FALSE),"")</f>
        <v/>
      </c>
      <c r="AJ12" s="60" t="str">
        <f>IF(AND(Sheet6!AJ12&lt;&gt;"",Sheet6!AJ12&lt;&gt;0,Sheet6!AJ12&lt;&gt;"Free"),Sheet6!AJ12&amp;VLOOKUP(AJ1,Rooms,7,FALSE),"")</f>
        <v/>
      </c>
      <c r="AK12" s="60" t="str">
        <f>IF(AND(Sheet6!AK12&lt;&gt;"",Sheet6!AK12&lt;&gt;0,Sheet6!AK12&lt;&gt;"Free"),Sheet6!AK12&amp;VLOOKUP(AK1,Rooms,7,FALSE),"")</f>
        <v/>
      </c>
      <c r="AL12" s="60" t="str">
        <f>IF(AND(Sheet6!AL12&lt;&gt;"",Sheet6!AL12&lt;&gt;0,Sheet6!AL12&lt;&gt;"Free"),Sheet6!AL12&amp;VLOOKUP(AL1,Rooms,7,FALSE),"")</f>
        <v/>
      </c>
      <c r="AM12" s="305" t="str">
        <f>IF(AND(Sheet8!AM17&lt;&gt;"",Sheet8!AM17&lt;&gt;0,Sheet8!AM17&lt;&gt;"Free"),Sheet8!AM17,"")</f>
        <v/>
      </c>
      <c r="AN12" s="60" t="str">
        <f>IF(AND(Sheet6!AN12&lt;&gt;"",Sheet6!AN12&lt;&gt;0,Sheet6!AN12&lt;&gt;"Free"),Sheet6!AN12&amp;VLOOKUP(AN1,Rooms,7,FALSE),"")</f>
        <v/>
      </c>
      <c r="AO12" s="60" t="str">
        <f>IF(AND(Sheet6!AO12&lt;&gt;"",Sheet6!AO12&lt;&gt;0,Sheet6!AO12&lt;&gt;"Free"),Sheet6!AO12&amp;VLOOKUP(AO1,Rooms,7,FALSE),"")</f>
        <v/>
      </c>
      <c r="AP12" s="60" t="str">
        <f>IF(AND(Sheet6!AP12&lt;&gt;"",Sheet6!AP12&lt;&gt;0,Sheet6!AP12&lt;&gt;"Free"),Sheet6!AP12&amp;VLOOKUP(AP1,Rooms,7,FALSE),"")</f>
        <v/>
      </c>
      <c r="AQ12" s="60" t="str">
        <f>IF(AND(Sheet6!AQ12&lt;&gt;"",Sheet6!AQ12&lt;&gt;0,Sheet6!AQ12&lt;&gt;"Free"),Sheet6!AQ12&amp;VLOOKUP(AQ1,Rooms,7,FALSE),"")</f>
        <v/>
      </c>
      <c r="AR12" s="60" t="str">
        <f>IF(AND(Sheet6!AR12&lt;&gt;"",Sheet6!AR12&lt;&gt;0,Sheet6!AR12&lt;&gt;"Free"),Sheet6!AR12&amp;VLOOKUP(AR1,Rooms,7,FALSE),"")</f>
        <v/>
      </c>
    </row>
    <row r="13" spans="1:44" s="92" customFormat="1" ht="79.5" customHeight="1" x14ac:dyDescent="0.2">
      <c r="B13" s="309"/>
      <c r="C13" s="306" t="str">
        <f>IF(AND(Sheet8!C18&lt;&gt;"",Sheet8!C18&lt;&gt;0,Sheet8!C18&lt;&gt;"Free"),Sheet8!C18,"")</f>
        <v/>
      </c>
      <c r="D13" s="114" t="str">
        <f ca="1">IF(AND(Sheet6!D13&lt;&gt;"",Sheet6!D13&lt;&gt;0,Sheet6!D13&lt;&gt;"Free"),Sheet6!D13,"")</f>
        <v/>
      </c>
      <c r="E13" s="114" t="str">
        <f ca="1">IF(AND(Sheet6!E13&lt;&gt;"",Sheet6!E13&lt;&gt;0,Sheet6!E13&lt;&gt;"Free"),Sheet6!E13,"")</f>
        <v/>
      </c>
      <c r="F13" s="114" t="str">
        <f ca="1">IF(AND(Sheet6!F13&lt;&gt;"",Sheet6!F13&lt;&gt;0,Sheet6!F13&lt;&gt;"Free"),Sheet6!F13,"")</f>
        <v/>
      </c>
      <c r="G13" s="114" t="str">
        <f ca="1">IF(AND(Sheet6!G13&lt;&gt;"",Sheet6!G13&lt;&gt;0,Sheet6!G13&lt;&gt;"Free"),Sheet6!G13,"")</f>
        <v/>
      </c>
      <c r="H13" s="114" t="str">
        <f ca="1">IF(AND(Sheet6!H13&lt;&gt;"",Sheet6!H13&lt;&gt;0,Sheet6!H13&lt;&gt;"Free"),Sheet6!H13,"")</f>
        <v/>
      </c>
      <c r="I13" s="306" t="str">
        <f>IF(AND(Sheet8!I18&lt;&gt;"",Sheet8!I18&lt;&gt;0,Sheet8!I18&lt;&gt;"Free"),Sheet8!I18,"")</f>
        <v/>
      </c>
      <c r="J13" s="114" t="str">
        <f ca="1">IF(AND(Sheet6!J13&lt;&gt;"",Sheet6!J13&lt;&gt;0,Sheet6!J13&lt;&gt;"Free"),Sheet6!J13,"")</f>
        <v/>
      </c>
      <c r="K13" s="114" t="str">
        <f ca="1">IF(AND(Sheet6!K13&lt;&gt;"",Sheet6!K13&lt;&gt;0,Sheet6!K13&lt;&gt;"Free"),Sheet6!K13,"")</f>
        <v/>
      </c>
      <c r="L13" s="114" t="str">
        <f ca="1">IF(AND(Sheet6!L13&lt;&gt;"",Sheet6!L13&lt;&gt;0,Sheet6!L13&lt;&gt;"Free"),Sheet6!L13,"")</f>
        <v/>
      </c>
      <c r="M13" s="114" t="str">
        <f ca="1">IF(AND(Sheet6!M13&lt;&gt;"",Sheet6!M13&lt;&gt;0,Sheet6!M13&lt;&gt;"Free"),Sheet6!M13,"")</f>
        <v/>
      </c>
      <c r="N13" s="114" t="str">
        <f ca="1">IF(AND(Sheet6!N13&lt;&gt;"",Sheet6!N13&lt;&gt;0,Sheet6!N13&lt;&gt;"Free"),Sheet6!N13,"")</f>
        <v/>
      </c>
      <c r="O13" s="306" t="str">
        <f>IF(AND(Sheet8!O18&lt;&gt;"",Sheet8!O18&lt;&gt;0,Sheet8!O18&lt;&gt;"Free"),Sheet8!O18,"")</f>
        <v/>
      </c>
      <c r="P13" s="114" t="str">
        <f ca="1">IF(AND(Sheet6!P13&lt;&gt;"",Sheet6!P13&lt;&gt;0,Sheet6!P13&lt;&gt;"Free"),Sheet6!P13,"")</f>
        <v/>
      </c>
      <c r="Q13" s="114" t="str">
        <f ca="1">IF(AND(Sheet6!Q13&lt;&gt;"",Sheet6!Q13&lt;&gt;0,Sheet6!Q13&lt;&gt;"Free"),Sheet6!Q13,"")</f>
        <v/>
      </c>
      <c r="R13" s="114" t="str">
        <f ca="1">IF(AND(Sheet6!R13&lt;&gt;"",Sheet6!R13&lt;&gt;0,Sheet6!R13&lt;&gt;"Free"),Sheet6!R13,"")</f>
        <v/>
      </c>
      <c r="S13" s="114" t="str">
        <f ca="1">IF(AND(Sheet6!S13&lt;&gt;"",Sheet6!S13&lt;&gt;0,Sheet6!S13&lt;&gt;"Free"),Sheet6!S13,"")</f>
        <v/>
      </c>
      <c r="T13" s="114" t="str">
        <f ca="1">IF(AND(Sheet6!T13&lt;&gt;"",Sheet6!T13&lt;&gt;0,Sheet6!T13&lt;&gt;"Free"),Sheet6!T13,"")</f>
        <v/>
      </c>
      <c r="U13" s="306" t="str">
        <f>IF(AND(Sheet8!U18&lt;&gt;"",Sheet8!U18&lt;&gt;0,Sheet8!U18&lt;&gt;"Free"),Sheet8!U18,"")</f>
        <v/>
      </c>
      <c r="V13" s="114" t="str">
        <f ca="1">IF(AND(Sheet6!V13&lt;&gt;"",Sheet6!V13&lt;&gt;0,Sheet6!V13&lt;&gt;"Free"),Sheet6!V13,"")</f>
        <v/>
      </c>
      <c r="W13" s="114" t="str">
        <f ca="1">IF(AND(Sheet6!W13&lt;&gt;"",Sheet6!W13&lt;&gt;0,Sheet6!W13&lt;&gt;"Free"),Sheet6!W13,"")</f>
        <v/>
      </c>
      <c r="X13" s="114" t="str">
        <f ca="1">IF(AND(Sheet6!X13&lt;&gt;"",Sheet6!X13&lt;&gt;0,Sheet6!X13&lt;&gt;"Free"),Sheet6!X13,"")</f>
        <v/>
      </c>
      <c r="Y13" s="114" t="str">
        <f ca="1">IF(AND(Sheet6!Y13&lt;&gt;"",Sheet6!Y13&lt;&gt;0,Sheet6!Y13&lt;&gt;"Free"),Sheet6!Y13,"")</f>
        <v/>
      </c>
      <c r="Z13" s="114" t="str">
        <f ca="1">IF(AND(Sheet6!Z13&lt;&gt;"",Sheet6!Z13&lt;&gt;0,Sheet6!Z13&lt;&gt;"Free"),Sheet6!Z13,"")</f>
        <v/>
      </c>
      <c r="AA13" s="306" t="str">
        <f>IF(AND(Sheet8!AA18&lt;&gt;"",Sheet8!AA18&lt;&gt;0,Sheet8!AA18&lt;&gt;"Free"),Sheet8!AA18,"")</f>
        <v/>
      </c>
      <c r="AB13" s="114" t="str">
        <f ca="1">IF(AND(Sheet6!AB13&lt;&gt;"",Sheet6!AB13&lt;&gt;0,Sheet6!AB13&lt;&gt;"Free"),Sheet6!AB13,"")</f>
        <v/>
      </c>
      <c r="AC13" s="114" t="str">
        <f ca="1">IF(AND(Sheet6!AC13&lt;&gt;"",Sheet6!AC13&lt;&gt;0,Sheet6!AC13&lt;&gt;"Free"),Sheet6!AC13,"")</f>
        <v/>
      </c>
      <c r="AD13" s="114" t="str">
        <f ca="1">IF(AND(Sheet6!AD13&lt;&gt;"",Sheet6!AD13&lt;&gt;0,Sheet6!AD13&lt;&gt;"Free"),Sheet6!AD13,"")</f>
        <v/>
      </c>
      <c r="AE13" s="114" t="str">
        <f ca="1">IF(AND(Sheet6!AE13&lt;&gt;"",Sheet6!AE13&lt;&gt;0,Sheet6!AE13&lt;&gt;"Free"),Sheet6!AE13,"")</f>
        <v/>
      </c>
      <c r="AF13" s="114" t="str">
        <f ca="1">IF(AND(Sheet6!AF13&lt;&gt;"",Sheet6!AF13&lt;&gt;0,Sheet6!AF13&lt;&gt;"Free"),Sheet6!AF13,"")</f>
        <v/>
      </c>
      <c r="AG13" s="306" t="str">
        <f>IF(AND(Sheet8!AG18&lt;&gt;"",Sheet8!AG18&lt;&gt;0,Sheet8!AG18&lt;&gt;"Free"),Sheet8!AG18,"")</f>
        <v/>
      </c>
      <c r="AH13" s="114" t="str">
        <f ca="1">IF(AND(Sheet6!AH13&lt;&gt;"",Sheet6!AH13&lt;&gt;0,Sheet6!AH13&lt;&gt;"Free"),Sheet6!AH13,"")</f>
        <v/>
      </c>
      <c r="AI13" s="114" t="str">
        <f ca="1">IF(AND(Sheet6!AI13&lt;&gt;"",Sheet6!AI13&lt;&gt;0,Sheet6!AI13&lt;&gt;"Free"),Sheet6!AI13,"")</f>
        <v/>
      </c>
      <c r="AJ13" s="114" t="str">
        <f ca="1">IF(AND(Sheet6!AJ13&lt;&gt;"",Sheet6!AJ13&lt;&gt;0,Sheet6!AJ13&lt;&gt;"Free"),Sheet6!AJ13,"")</f>
        <v/>
      </c>
      <c r="AK13" s="114" t="str">
        <f ca="1">IF(AND(Sheet6!AK13&lt;&gt;"",Sheet6!AK13&lt;&gt;0,Sheet6!AK13&lt;&gt;"Free"),Sheet6!AK13,"")</f>
        <v/>
      </c>
      <c r="AL13" s="114" t="str">
        <f ca="1">IF(AND(Sheet6!AL13&lt;&gt;"",Sheet6!AL13&lt;&gt;0,Sheet6!AL13&lt;&gt;"Free"),Sheet6!AL13,"")</f>
        <v/>
      </c>
      <c r="AM13" s="306" t="str">
        <f>IF(AND(Sheet8!AM18&lt;&gt;"",Sheet8!AM18&lt;&gt;0,Sheet8!AM18&lt;&gt;"Free"),Sheet8!AM18,"")</f>
        <v/>
      </c>
      <c r="AN13" s="114" t="str">
        <f ca="1">IF(AND(Sheet6!AN13&lt;&gt;"",Sheet6!AN13&lt;&gt;0,Sheet6!AN13&lt;&gt;"Free"),Sheet6!AN13,"")</f>
        <v/>
      </c>
      <c r="AO13" s="114" t="str">
        <f ca="1">IF(AND(Sheet6!AO13&lt;&gt;"",Sheet6!AO13&lt;&gt;0,Sheet6!AO13&lt;&gt;"Free"),Sheet6!AO13,"")</f>
        <v/>
      </c>
      <c r="AP13" s="114" t="str">
        <f ca="1">IF(AND(Sheet6!AP13&lt;&gt;"",Sheet6!AP13&lt;&gt;0,Sheet6!AP13&lt;&gt;"Free"),Sheet6!AP13,"")</f>
        <v/>
      </c>
      <c r="AQ13" s="114" t="str">
        <f ca="1">IF(AND(Sheet6!AQ13&lt;&gt;"",Sheet6!AQ13&lt;&gt;0,Sheet6!AQ13&lt;&gt;"Free"),Sheet6!AQ13,"")</f>
        <v/>
      </c>
      <c r="AR13" s="114" t="str">
        <f ca="1">IF(AND(Sheet6!AR13&lt;&gt;"",Sheet6!AR13&lt;&gt;0,Sheet6!AR13&lt;&gt;"Free"),Sheet6!AR13,"")</f>
        <v/>
      </c>
    </row>
    <row r="14" spans="1:44" ht="10.5" customHeight="1" x14ac:dyDescent="0.2">
      <c r="B14" s="102"/>
    </row>
    <row r="15" spans="1:44" ht="15" customHeight="1" x14ac:dyDescent="0.2">
      <c r="B15" s="102"/>
    </row>
    <row r="16" spans="1:44" ht="12.75" customHeight="1" x14ac:dyDescent="0.2">
      <c r="B16" s="102"/>
    </row>
    <row r="17" spans="2:2" ht="50.1" customHeight="1" x14ac:dyDescent="0.2">
      <c r="B17" s="102"/>
    </row>
    <row r="18" spans="2:2" ht="30" customHeight="1" x14ac:dyDescent="0.2">
      <c r="B18" s="102"/>
    </row>
    <row r="19" spans="2:2" ht="12.75" customHeight="1" x14ac:dyDescent="0.2">
      <c r="B19" s="102"/>
    </row>
    <row r="20" spans="2:2" ht="50.1" customHeight="1" x14ac:dyDescent="0.2"/>
    <row r="21" spans="2:2" ht="30" customHeight="1" x14ac:dyDescent="0.2"/>
    <row r="22" spans="2:2" ht="12.75" customHeight="1" x14ac:dyDescent="0.2"/>
    <row r="23" spans="2:2" ht="50.1" customHeight="1" x14ac:dyDescent="0.2"/>
    <row r="24" spans="2:2" ht="30" customHeight="1" x14ac:dyDescent="0.2"/>
    <row r="25" spans="2:2" ht="12.75" customHeight="1" x14ac:dyDescent="0.2"/>
    <row r="26" spans="2:2" ht="50.1" customHeight="1" x14ac:dyDescent="0.2"/>
    <row r="27" spans="2:2" ht="30" customHeight="1" x14ac:dyDescent="0.2"/>
    <row r="28" spans="2:2" ht="12.75" customHeight="1" x14ac:dyDescent="0.2"/>
    <row r="29" spans="2:2" ht="50.1" customHeight="1" x14ac:dyDescent="0.2"/>
    <row r="30" spans="2:2" ht="30" customHeight="1" x14ac:dyDescent="0.2"/>
    <row r="31" spans="2:2" ht="12.75" customHeight="1" x14ac:dyDescent="0.2"/>
    <row r="32" spans="2:2" ht="50.1" customHeight="1" x14ac:dyDescent="0.2"/>
    <row r="33" ht="12.75" customHeight="1" x14ac:dyDescent="0.2"/>
    <row r="34" s="33" customFormat="1" ht="12.75" customHeight="1" x14ac:dyDescent="0.2"/>
    <row r="35" ht="12.75" customHeight="1" x14ac:dyDescent="0.2"/>
    <row r="36" ht="15" customHeight="1" x14ac:dyDescent="0.2"/>
    <row r="37" ht="12.75" customHeight="1" x14ac:dyDescent="0.2"/>
    <row r="38" ht="50.1" customHeight="1" x14ac:dyDescent="0.2"/>
    <row r="39" ht="30" customHeight="1" x14ac:dyDescent="0.2"/>
    <row r="40" ht="12.75" customHeight="1" x14ac:dyDescent="0.2"/>
    <row r="41" ht="50.1" customHeight="1" x14ac:dyDescent="0.2"/>
    <row r="42" ht="30" customHeight="1" x14ac:dyDescent="0.2"/>
    <row r="43" ht="12.75" customHeight="1" x14ac:dyDescent="0.2"/>
    <row r="44" ht="50.1" customHeight="1" x14ac:dyDescent="0.2"/>
    <row r="45" ht="30" customHeight="1" x14ac:dyDescent="0.2"/>
    <row r="46" ht="12.75" customHeight="1" x14ac:dyDescent="0.2"/>
    <row r="47" ht="50.1" customHeight="1" x14ac:dyDescent="0.2"/>
    <row r="48" ht="30" customHeight="1" x14ac:dyDescent="0.2"/>
    <row r="49" ht="12.75" customHeight="1" x14ac:dyDescent="0.2"/>
    <row r="50" ht="50.1" customHeight="1" x14ac:dyDescent="0.2"/>
    <row r="51" ht="30" customHeight="1" x14ac:dyDescent="0.2"/>
    <row r="52" ht="15" customHeight="1" x14ac:dyDescent="0.2"/>
    <row r="53" ht="50.1" customHeight="1" x14ac:dyDescent="0.2"/>
    <row r="54" ht="30" customHeight="1" x14ac:dyDescent="0.2"/>
    <row r="55" ht="15" customHeight="1" x14ac:dyDescent="0.2"/>
    <row r="56" ht="12.75" customHeight="1" x14ac:dyDescent="0.2"/>
    <row r="57" ht="50.1" customHeight="1" x14ac:dyDescent="0.2"/>
    <row r="58" ht="30" customHeight="1" x14ac:dyDescent="0.2"/>
    <row r="59" ht="12.75" customHeight="1" x14ac:dyDescent="0.2"/>
    <row r="60" ht="50.1" customHeight="1" x14ac:dyDescent="0.2"/>
    <row r="61" ht="30" customHeight="1" x14ac:dyDescent="0.2"/>
    <row r="62" ht="12.75" customHeight="1" x14ac:dyDescent="0.2"/>
    <row r="63" ht="50.1" customHeight="1" x14ac:dyDescent="0.2"/>
    <row r="64" ht="30" customHeight="1" x14ac:dyDescent="0.2"/>
    <row r="65" ht="12.75" customHeight="1" x14ac:dyDescent="0.2"/>
    <row r="66" ht="50.1" customHeight="1" x14ac:dyDescent="0.2"/>
    <row r="67" ht="30" customHeight="1" x14ac:dyDescent="0.2"/>
    <row r="68" ht="12.75" customHeight="1" x14ac:dyDescent="0.2"/>
    <row r="69" ht="50.1" customHeight="1" x14ac:dyDescent="0.2"/>
    <row r="70" ht="30" customHeight="1" x14ac:dyDescent="0.2"/>
    <row r="71" ht="12.75" customHeight="1" x14ac:dyDescent="0.2"/>
    <row r="72" ht="50.1" customHeight="1" x14ac:dyDescent="0.2"/>
  </sheetData>
  <sheetProtection password="F7FC" sheet="1" objects="1" scenarios="1"/>
  <mergeCells count="8">
    <mergeCell ref="AG1:AG13"/>
    <mergeCell ref="AM1:AM13"/>
    <mergeCell ref="B1:B13"/>
    <mergeCell ref="C1:C13"/>
    <mergeCell ref="U1:U13"/>
    <mergeCell ref="I1:I13"/>
    <mergeCell ref="O1:O13"/>
    <mergeCell ref="AA1:AA13"/>
  </mergeCells>
  <conditionalFormatting sqref="A1:D13">
    <cfRule type="cellIs" dxfId="255" priority="688" stopIfTrue="1" operator="equal">
      <formula>0</formula>
    </cfRule>
    <cfRule type="cellIs" dxfId="254" priority="689" stopIfTrue="1" operator="equal">
      <formula>"Week A"</formula>
    </cfRule>
    <cfRule type="cellIs" dxfId="253" priority="690" stopIfTrue="1" operator="equal">
      <formula>"Week B"</formula>
    </cfRule>
  </conditionalFormatting>
  <conditionalFormatting sqref="E1:E13">
    <cfRule type="cellIs" dxfId="252" priority="685" stopIfTrue="1" operator="equal">
      <formula>0</formula>
    </cfRule>
    <cfRule type="cellIs" dxfId="251" priority="686" stopIfTrue="1" operator="equal">
      <formula>"Week A"</formula>
    </cfRule>
    <cfRule type="cellIs" dxfId="250" priority="687" stopIfTrue="1" operator="equal">
      <formula>"Week B"</formula>
    </cfRule>
  </conditionalFormatting>
  <conditionalFormatting sqref="F1:F13">
    <cfRule type="cellIs" dxfId="249" priority="682" stopIfTrue="1" operator="equal">
      <formula>0</formula>
    </cfRule>
    <cfRule type="cellIs" dxfId="248" priority="683" stopIfTrue="1" operator="equal">
      <formula>"Week A"</formula>
    </cfRule>
    <cfRule type="cellIs" dxfId="247" priority="684" stopIfTrue="1" operator="equal">
      <formula>"Week B"</formula>
    </cfRule>
  </conditionalFormatting>
  <conditionalFormatting sqref="G1:G13">
    <cfRule type="cellIs" dxfId="246" priority="679" stopIfTrue="1" operator="equal">
      <formula>0</formula>
    </cfRule>
    <cfRule type="cellIs" dxfId="245" priority="680" stopIfTrue="1" operator="equal">
      <formula>"Week A"</formula>
    </cfRule>
    <cfRule type="cellIs" dxfId="244" priority="681" stopIfTrue="1" operator="equal">
      <formula>"Week B"</formula>
    </cfRule>
  </conditionalFormatting>
  <conditionalFormatting sqref="H1:H13">
    <cfRule type="cellIs" dxfId="243" priority="676" stopIfTrue="1" operator="equal">
      <formula>0</formula>
    </cfRule>
    <cfRule type="cellIs" dxfId="242" priority="677" stopIfTrue="1" operator="equal">
      <formula>"Week A"</formula>
    </cfRule>
    <cfRule type="cellIs" dxfId="241" priority="678" stopIfTrue="1" operator="equal">
      <formula>"Week B"</formula>
    </cfRule>
  </conditionalFormatting>
  <conditionalFormatting sqref="I1:J13">
    <cfRule type="cellIs" dxfId="240" priority="613" stopIfTrue="1" operator="equal">
      <formula>0</formula>
    </cfRule>
    <cfRule type="cellIs" dxfId="239" priority="614" stopIfTrue="1" operator="equal">
      <formula>"Week A"</formula>
    </cfRule>
    <cfRule type="cellIs" dxfId="238" priority="615" stopIfTrue="1" operator="equal">
      <formula>"Week B"</formula>
    </cfRule>
  </conditionalFormatting>
  <conditionalFormatting sqref="K1:K13">
    <cfRule type="cellIs" dxfId="237" priority="610" stopIfTrue="1" operator="equal">
      <formula>0</formula>
    </cfRule>
    <cfRule type="cellIs" dxfId="236" priority="611" stopIfTrue="1" operator="equal">
      <formula>"Week A"</formula>
    </cfRule>
    <cfRule type="cellIs" dxfId="235" priority="612" stopIfTrue="1" operator="equal">
      <formula>"Week B"</formula>
    </cfRule>
  </conditionalFormatting>
  <conditionalFormatting sqref="L1:L13">
    <cfRule type="cellIs" dxfId="234" priority="607" stopIfTrue="1" operator="equal">
      <formula>0</formula>
    </cfRule>
    <cfRule type="cellIs" dxfId="233" priority="608" stopIfTrue="1" operator="equal">
      <formula>"Week A"</formula>
    </cfRule>
    <cfRule type="cellIs" dxfId="232" priority="609" stopIfTrue="1" operator="equal">
      <formula>"Week B"</formula>
    </cfRule>
  </conditionalFormatting>
  <conditionalFormatting sqref="M1:M13">
    <cfRule type="cellIs" dxfId="231" priority="604" stopIfTrue="1" operator="equal">
      <formula>0</formula>
    </cfRule>
    <cfRule type="cellIs" dxfId="230" priority="605" stopIfTrue="1" operator="equal">
      <formula>"Week A"</formula>
    </cfRule>
    <cfRule type="cellIs" dxfId="229" priority="606" stopIfTrue="1" operator="equal">
      <formula>"Week B"</formula>
    </cfRule>
  </conditionalFormatting>
  <conditionalFormatting sqref="N1:N13">
    <cfRule type="cellIs" dxfId="228" priority="601" stopIfTrue="1" operator="equal">
      <formula>0</formula>
    </cfRule>
    <cfRule type="cellIs" dxfId="227" priority="602" stopIfTrue="1" operator="equal">
      <formula>"Week A"</formula>
    </cfRule>
    <cfRule type="cellIs" dxfId="226" priority="603" stopIfTrue="1" operator="equal">
      <formula>"Week B"</formula>
    </cfRule>
  </conditionalFormatting>
  <conditionalFormatting sqref="O1:P13">
    <cfRule type="cellIs" dxfId="225" priority="598" stopIfTrue="1" operator="equal">
      <formula>0</formula>
    </cfRule>
    <cfRule type="cellIs" dxfId="224" priority="599" stopIfTrue="1" operator="equal">
      <formula>"Week A"</formula>
    </cfRule>
    <cfRule type="cellIs" dxfId="223" priority="600" stopIfTrue="1" operator="equal">
      <formula>"Week B"</formula>
    </cfRule>
  </conditionalFormatting>
  <conditionalFormatting sqref="Q1:Q13">
    <cfRule type="cellIs" dxfId="222" priority="595" stopIfTrue="1" operator="equal">
      <formula>0</formula>
    </cfRule>
    <cfRule type="cellIs" dxfId="221" priority="596" stopIfTrue="1" operator="equal">
      <formula>"Week A"</formula>
    </cfRule>
    <cfRule type="cellIs" dxfId="220" priority="597" stopIfTrue="1" operator="equal">
      <formula>"Week B"</formula>
    </cfRule>
  </conditionalFormatting>
  <conditionalFormatting sqref="R1:R13">
    <cfRule type="cellIs" dxfId="219" priority="592" stopIfTrue="1" operator="equal">
      <formula>0</formula>
    </cfRule>
    <cfRule type="cellIs" dxfId="218" priority="593" stopIfTrue="1" operator="equal">
      <formula>"Week A"</formula>
    </cfRule>
    <cfRule type="cellIs" dxfId="217" priority="594" stopIfTrue="1" operator="equal">
      <formula>"Week B"</formula>
    </cfRule>
  </conditionalFormatting>
  <conditionalFormatting sqref="S1:S13">
    <cfRule type="cellIs" dxfId="216" priority="589" stopIfTrue="1" operator="equal">
      <formula>0</formula>
    </cfRule>
    <cfRule type="cellIs" dxfId="215" priority="590" stopIfTrue="1" operator="equal">
      <formula>"Week A"</formula>
    </cfRule>
    <cfRule type="cellIs" dxfId="214" priority="591" stopIfTrue="1" operator="equal">
      <formula>"Week B"</formula>
    </cfRule>
  </conditionalFormatting>
  <conditionalFormatting sqref="T1:T13">
    <cfRule type="cellIs" dxfId="213" priority="586" stopIfTrue="1" operator="equal">
      <formula>0</formula>
    </cfRule>
    <cfRule type="cellIs" dxfId="212" priority="587" stopIfTrue="1" operator="equal">
      <formula>"Week A"</formula>
    </cfRule>
    <cfRule type="cellIs" dxfId="211" priority="588" stopIfTrue="1" operator="equal">
      <formula>"Week B"</formula>
    </cfRule>
  </conditionalFormatting>
  <conditionalFormatting sqref="U1:V13">
    <cfRule type="cellIs" dxfId="210" priority="583" stopIfTrue="1" operator="equal">
      <formula>0</formula>
    </cfRule>
    <cfRule type="cellIs" dxfId="209" priority="584" stopIfTrue="1" operator="equal">
      <formula>"Week A"</formula>
    </cfRule>
    <cfRule type="cellIs" dxfId="208" priority="585" stopIfTrue="1" operator="equal">
      <formula>"Week B"</formula>
    </cfRule>
  </conditionalFormatting>
  <conditionalFormatting sqref="W1:W13">
    <cfRule type="cellIs" dxfId="207" priority="580" stopIfTrue="1" operator="equal">
      <formula>0</formula>
    </cfRule>
    <cfRule type="cellIs" dxfId="206" priority="581" stopIfTrue="1" operator="equal">
      <formula>"Week A"</formula>
    </cfRule>
    <cfRule type="cellIs" dxfId="205" priority="582" stopIfTrue="1" operator="equal">
      <formula>"Week B"</formula>
    </cfRule>
  </conditionalFormatting>
  <conditionalFormatting sqref="X1:X13">
    <cfRule type="cellIs" dxfId="204" priority="577" stopIfTrue="1" operator="equal">
      <formula>0</formula>
    </cfRule>
    <cfRule type="cellIs" dxfId="203" priority="578" stopIfTrue="1" operator="equal">
      <formula>"Week A"</formula>
    </cfRule>
    <cfRule type="cellIs" dxfId="202" priority="579" stopIfTrue="1" operator="equal">
      <formula>"Week B"</formula>
    </cfRule>
  </conditionalFormatting>
  <conditionalFormatting sqref="Y1:Y13">
    <cfRule type="cellIs" dxfId="201" priority="574" stopIfTrue="1" operator="equal">
      <formula>0</formula>
    </cfRule>
    <cfRule type="cellIs" dxfId="200" priority="575" stopIfTrue="1" operator="equal">
      <formula>"Week A"</formula>
    </cfRule>
    <cfRule type="cellIs" dxfId="199" priority="576" stopIfTrue="1" operator="equal">
      <formula>"Week B"</formula>
    </cfRule>
  </conditionalFormatting>
  <conditionalFormatting sqref="Z1:Z13">
    <cfRule type="cellIs" dxfId="198" priority="571" stopIfTrue="1" operator="equal">
      <formula>0</formula>
    </cfRule>
    <cfRule type="cellIs" dxfId="197" priority="572" stopIfTrue="1" operator="equal">
      <formula>"Week A"</formula>
    </cfRule>
    <cfRule type="cellIs" dxfId="196" priority="573" stopIfTrue="1" operator="equal">
      <formula>"Week B"</formula>
    </cfRule>
  </conditionalFormatting>
  <conditionalFormatting sqref="AA1:AB13">
    <cfRule type="cellIs" dxfId="195" priority="568" stopIfTrue="1" operator="equal">
      <formula>0</formula>
    </cfRule>
    <cfRule type="cellIs" dxfId="194" priority="569" stopIfTrue="1" operator="equal">
      <formula>"Week A"</formula>
    </cfRule>
    <cfRule type="cellIs" dxfId="193" priority="570" stopIfTrue="1" operator="equal">
      <formula>"Week B"</formula>
    </cfRule>
  </conditionalFormatting>
  <conditionalFormatting sqref="AC1:AC13">
    <cfRule type="cellIs" dxfId="192" priority="565" stopIfTrue="1" operator="equal">
      <formula>0</formula>
    </cfRule>
    <cfRule type="cellIs" dxfId="191" priority="566" stopIfTrue="1" operator="equal">
      <formula>"Week A"</formula>
    </cfRule>
    <cfRule type="cellIs" dxfId="190" priority="567" stopIfTrue="1" operator="equal">
      <formula>"Week B"</formula>
    </cfRule>
  </conditionalFormatting>
  <conditionalFormatting sqref="AD1:AD13">
    <cfRule type="cellIs" dxfId="189" priority="562" stopIfTrue="1" operator="equal">
      <formula>0</formula>
    </cfRule>
    <cfRule type="cellIs" dxfId="188" priority="563" stopIfTrue="1" operator="equal">
      <formula>"Week A"</formula>
    </cfRule>
    <cfRule type="cellIs" dxfId="187" priority="564" stopIfTrue="1" operator="equal">
      <formula>"Week B"</formula>
    </cfRule>
  </conditionalFormatting>
  <conditionalFormatting sqref="AE1:AE13">
    <cfRule type="cellIs" dxfId="186" priority="559" stopIfTrue="1" operator="equal">
      <formula>0</formula>
    </cfRule>
    <cfRule type="cellIs" dxfId="185" priority="560" stopIfTrue="1" operator="equal">
      <formula>"Week A"</formula>
    </cfRule>
    <cfRule type="cellIs" dxfId="184" priority="561" stopIfTrue="1" operator="equal">
      <formula>"Week B"</formula>
    </cfRule>
  </conditionalFormatting>
  <conditionalFormatting sqref="AF1:AF13">
    <cfRule type="cellIs" dxfId="183" priority="556" stopIfTrue="1" operator="equal">
      <formula>0</formula>
    </cfRule>
    <cfRule type="cellIs" dxfId="182" priority="557" stopIfTrue="1" operator="equal">
      <formula>"Week A"</formula>
    </cfRule>
    <cfRule type="cellIs" dxfId="181" priority="558" stopIfTrue="1" operator="equal">
      <formula>"Week B"</formula>
    </cfRule>
  </conditionalFormatting>
  <conditionalFormatting sqref="AG1:AH13">
    <cfRule type="cellIs" dxfId="180" priority="553" stopIfTrue="1" operator="equal">
      <formula>0</formula>
    </cfRule>
    <cfRule type="cellIs" dxfId="179" priority="554" stopIfTrue="1" operator="equal">
      <formula>"Week A"</formula>
    </cfRule>
    <cfRule type="cellIs" dxfId="178" priority="555" stopIfTrue="1" operator="equal">
      <formula>"Week B"</formula>
    </cfRule>
  </conditionalFormatting>
  <conditionalFormatting sqref="AI1:AI13">
    <cfRule type="cellIs" dxfId="177" priority="550" stopIfTrue="1" operator="equal">
      <formula>0</formula>
    </cfRule>
    <cfRule type="cellIs" dxfId="176" priority="551" stopIfTrue="1" operator="equal">
      <formula>"Week A"</formula>
    </cfRule>
    <cfRule type="cellIs" dxfId="175" priority="552" stopIfTrue="1" operator="equal">
      <formula>"Week B"</formula>
    </cfRule>
  </conditionalFormatting>
  <conditionalFormatting sqref="AJ1:AJ13">
    <cfRule type="cellIs" dxfId="174" priority="547" stopIfTrue="1" operator="equal">
      <formula>0</formula>
    </cfRule>
    <cfRule type="cellIs" dxfId="173" priority="548" stopIfTrue="1" operator="equal">
      <formula>"Week A"</formula>
    </cfRule>
    <cfRule type="cellIs" dxfId="172" priority="549" stopIfTrue="1" operator="equal">
      <formula>"Week B"</formula>
    </cfRule>
  </conditionalFormatting>
  <conditionalFormatting sqref="AK1:AK13">
    <cfRule type="cellIs" dxfId="171" priority="544" stopIfTrue="1" operator="equal">
      <formula>0</formula>
    </cfRule>
    <cfRule type="cellIs" dxfId="170" priority="545" stopIfTrue="1" operator="equal">
      <formula>"Week A"</formula>
    </cfRule>
    <cfRule type="cellIs" dxfId="169" priority="546" stopIfTrue="1" operator="equal">
      <formula>"Week B"</formula>
    </cfRule>
  </conditionalFormatting>
  <conditionalFormatting sqref="AL1:AL13">
    <cfRule type="cellIs" dxfId="168" priority="541" stopIfTrue="1" operator="equal">
      <formula>0</formula>
    </cfRule>
    <cfRule type="cellIs" dxfId="167" priority="542" stopIfTrue="1" operator="equal">
      <formula>"Week A"</formula>
    </cfRule>
    <cfRule type="cellIs" dxfId="166" priority="543" stopIfTrue="1" operator="equal">
      <formula>"Week B"</formula>
    </cfRule>
  </conditionalFormatting>
  <conditionalFormatting sqref="AM1:AN13">
    <cfRule type="cellIs" dxfId="165" priority="538" stopIfTrue="1" operator="equal">
      <formula>0</formula>
    </cfRule>
    <cfRule type="cellIs" dxfId="164" priority="539" stopIfTrue="1" operator="equal">
      <formula>"Week A"</formula>
    </cfRule>
    <cfRule type="cellIs" dxfId="163" priority="540" stopIfTrue="1" operator="equal">
      <formula>"Week B"</formula>
    </cfRule>
  </conditionalFormatting>
  <conditionalFormatting sqref="AO1:AO13">
    <cfRule type="cellIs" dxfId="162" priority="535" stopIfTrue="1" operator="equal">
      <formula>0</formula>
    </cfRule>
    <cfRule type="cellIs" dxfId="161" priority="536" stopIfTrue="1" operator="equal">
      <formula>"Week A"</formula>
    </cfRule>
    <cfRule type="cellIs" dxfId="160" priority="537" stopIfTrue="1" operator="equal">
      <formula>"Week B"</formula>
    </cfRule>
  </conditionalFormatting>
  <conditionalFormatting sqref="AP1:AP13">
    <cfRule type="cellIs" dxfId="159" priority="532" stopIfTrue="1" operator="equal">
      <formula>0</formula>
    </cfRule>
    <cfRule type="cellIs" dxfId="158" priority="533" stopIfTrue="1" operator="equal">
      <formula>"Week A"</formula>
    </cfRule>
    <cfRule type="cellIs" dxfId="157" priority="534" stopIfTrue="1" operator="equal">
      <formula>"Week B"</formula>
    </cfRule>
  </conditionalFormatting>
  <conditionalFormatting sqref="AQ1:AQ13">
    <cfRule type="cellIs" dxfId="156" priority="529" stopIfTrue="1" operator="equal">
      <formula>0</formula>
    </cfRule>
    <cfRule type="cellIs" dxfId="155" priority="530" stopIfTrue="1" operator="equal">
      <formula>"Week A"</formula>
    </cfRule>
    <cfRule type="cellIs" dxfId="154" priority="531" stopIfTrue="1" operator="equal">
      <formula>"Week B"</formula>
    </cfRule>
  </conditionalFormatting>
  <conditionalFormatting sqref="AR1:AR13">
    <cfRule type="cellIs" dxfId="153" priority="526" stopIfTrue="1" operator="equal">
      <formula>0</formula>
    </cfRule>
    <cfRule type="cellIs" dxfId="152" priority="527" stopIfTrue="1" operator="equal">
      <formula>"Week A"</formula>
    </cfRule>
    <cfRule type="cellIs" dxfId="151" priority="528" stopIfTrue="1" operator="equal">
      <formula>"Week B"</formula>
    </cfRule>
  </conditionalFormatting>
  <pageMargins left="0.71" right="0.6" top="0.18" bottom="0.15" header="0.5" footer="0.2"/>
  <pageSetup paperSize="9"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3"/>
  <sheetViews>
    <sheetView zoomScaleNormal="100" workbookViewId="0">
      <selection activeCell="C2" sqref="C2"/>
    </sheetView>
  </sheetViews>
  <sheetFormatPr defaultRowHeight="12.75" x14ac:dyDescent="0.2"/>
  <cols>
    <col min="1" max="1" width="15.85546875" customWidth="1"/>
    <col min="2" max="2" width="12.7109375" customWidth="1"/>
    <col min="3" max="3" width="2" customWidth="1"/>
    <col min="4" max="4" width="12.7109375" customWidth="1"/>
    <col min="5" max="5" width="2" customWidth="1"/>
    <col min="6" max="6" width="12.7109375" customWidth="1"/>
    <col min="7" max="7" width="2" customWidth="1"/>
    <col min="8" max="8" width="12.7109375" customWidth="1"/>
    <col min="9" max="9" width="2" customWidth="1"/>
    <col min="10" max="10" width="12.7109375" customWidth="1"/>
    <col min="11" max="11" width="2" customWidth="1"/>
    <col min="12" max="12" width="12.7109375" customWidth="1"/>
    <col min="13" max="13" width="2" customWidth="1"/>
    <col min="14" max="14" width="12.7109375" customWidth="1"/>
    <col min="15" max="15" width="2" customWidth="1"/>
  </cols>
  <sheetData>
    <row r="1" spans="1:15" s="171" customFormat="1" x14ac:dyDescent="0.2">
      <c r="A1" s="104" t="s">
        <v>163</v>
      </c>
      <c r="B1" s="170" t="s">
        <v>196</v>
      </c>
      <c r="C1" s="170"/>
      <c r="D1" s="170" t="s">
        <v>199</v>
      </c>
      <c r="E1" s="170"/>
      <c r="F1" s="170">
        <v>12</v>
      </c>
      <c r="G1" s="170"/>
      <c r="H1" s="170">
        <v>13</v>
      </c>
      <c r="I1" s="170"/>
      <c r="J1" s="170" t="s">
        <v>197</v>
      </c>
      <c r="K1" s="170"/>
      <c r="L1" s="170" t="s">
        <v>198</v>
      </c>
      <c r="M1" s="170"/>
      <c r="N1" s="170" t="s">
        <v>200</v>
      </c>
      <c r="O1" s="170"/>
    </row>
    <row r="2" spans="1:15" x14ac:dyDescent="0.2">
      <c r="A2" s="2" t="s">
        <v>98</v>
      </c>
      <c r="B2" s="240" t="str">
        <f>IF(C2="s","H/W","")&amp;IF(C2="c","Collect H/W","")</f>
        <v/>
      </c>
      <c r="C2" s="94"/>
      <c r="D2" s="240" t="str">
        <f>IF(E2="s","H/W","")&amp;IF(E2="c","Collect H/W","")</f>
        <v/>
      </c>
      <c r="E2" s="94"/>
      <c r="F2" s="240" t="str">
        <f>IF(G2="s","H/W","")&amp;IF(G2="c","Collect H/W","")</f>
        <v/>
      </c>
      <c r="G2" s="94"/>
      <c r="H2" s="113" t="str">
        <f>IF(I2="s","H/W","")&amp;IF(I2="c","Collect H/W","")</f>
        <v/>
      </c>
      <c r="I2" s="94"/>
      <c r="J2" s="240" t="str">
        <f>IF(K2="s","H/W","")&amp;IF(K2="c","Collect H/W","")</f>
        <v/>
      </c>
      <c r="K2" s="94"/>
      <c r="L2" s="240" t="str">
        <f>IF(M2="s","H/W","")&amp;IF(M2="c","Collect H/W","")</f>
        <v/>
      </c>
      <c r="M2" s="94"/>
      <c r="N2" s="113" t="str">
        <f>IF(O2="s","H/W","")&amp;IF(O2="c","Collect H/W","")</f>
        <v/>
      </c>
      <c r="O2" s="94"/>
    </row>
    <row r="3" spans="1:15" x14ac:dyDescent="0.2">
      <c r="A3" s="2" t="s">
        <v>99</v>
      </c>
      <c r="B3" s="240" t="str">
        <f>IF(C3="s","H/W","")&amp;IF(C3="c","Collect H/W","")</f>
        <v/>
      </c>
      <c r="C3" s="94"/>
      <c r="D3" s="113" t="str">
        <f>IF(E3="s","H/W","")&amp;IF(E3="c","Collect H/W","")</f>
        <v/>
      </c>
      <c r="E3" s="94"/>
      <c r="F3" s="113" t="str">
        <f>IF(G3="s","H/W","")&amp;IF(G3="c","Collect H/W","")</f>
        <v/>
      </c>
      <c r="G3" s="94"/>
      <c r="H3" s="113" t="str">
        <f>IF(I3="s","H/W","")&amp;IF(I3="c","Collect H/W","")</f>
        <v/>
      </c>
      <c r="I3" s="94"/>
      <c r="J3" s="113" t="str">
        <f>IF(K3="s","H/W","")&amp;IF(K3="c","Collect H/W","")</f>
        <v/>
      </c>
      <c r="K3" s="94"/>
      <c r="L3" s="240" t="str">
        <f>IF(M3="s","H/W","")&amp;IF(M3="c","Collect H/W","")</f>
        <v/>
      </c>
      <c r="M3" s="94"/>
      <c r="N3" s="240" t="str">
        <f>IF(O3="s","H/W","")&amp;IF(O3="c","Collect H/W","")</f>
        <v/>
      </c>
      <c r="O3" s="94"/>
    </row>
    <row r="4" spans="1:15" x14ac:dyDescent="0.2">
      <c r="A4" s="2" t="s">
        <v>100</v>
      </c>
      <c r="B4" s="113" t="str">
        <f>IF(C4="s","H/W","")&amp;IF(C4="c","Collect H/W","")</f>
        <v/>
      </c>
      <c r="C4" s="94"/>
      <c r="D4" s="240" t="str">
        <f>IF(E4="s","H/W","")&amp;IF(E4="c","Collect H/W","")</f>
        <v/>
      </c>
      <c r="E4" s="94"/>
      <c r="F4" s="113" t="str">
        <f>IF(G4="s","H/W","")&amp;IF(G4="c","Collect H/W","")</f>
        <v/>
      </c>
      <c r="G4" s="94"/>
      <c r="H4" s="240" t="str">
        <f>IF(I4="s","H/W","")&amp;IF(I4="c","Collect H/W","")</f>
        <v/>
      </c>
      <c r="I4" s="94"/>
      <c r="J4" s="240" t="str">
        <f>IF(K4="s","H/W","")&amp;IF(K4="c","Collect H/W","")</f>
        <v/>
      </c>
      <c r="K4" s="94"/>
      <c r="L4" s="113" t="str">
        <f>IF(M4="s","H/W","")&amp;IF(M4="c","Collect H/W","")</f>
        <v/>
      </c>
      <c r="M4" s="94"/>
      <c r="N4" s="113" t="str">
        <f>IF(O4="s","H/W","")&amp;IF(O4="c","Collect H/W","")</f>
        <v/>
      </c>
      <c r="O4" s="94"/>
    </row>
    <row r="5" spans="1:15" x14ac:dyDescent="0.2">
      <c r="A5" s="2" t="s">
        <v>101</v>
      </c>
      <c r="B5" s="113" t="str">
        <f>IF(C5="s","H/W","")&amp;IF(C5="c","Collect H/W","")</f>
        <v/>
      </c>
      <c r="C5" s="94"/>
      <c r="D5" s="240" t="str">
        <f>IF(E5="s","H/W","")&amp;IF(E5="c","Collect H/W","")</f>
        <v/>
      </c>
      <c r="E5" s="94"/>
      <c r="F5" s="240" t="str">
        <f>IF(G5="s","H/W","")&amp;IF(G5="c","Collect H/W","")</f>
        <v/>
      </c>
      <c r="G5" s="94"/>
      <c r="H5" s="240" t="str">
        <f>IF(I5="s","H/W","")&amp;IF(I5="c","Collect H/W","")</f>
        <v/>
      </c>
      <c r="I5" s="94"/>
      <c r="J5" s="113" t="str">
        <f>IF(K5="s","H/W","")&amp;IF(K5="c","Collect H/W","")</f>
        <v/>
      </c>
      <c r="K5" s="94"/>
      <c r="L5" s="240" t="str">
        <f>IF(M5="s","H/W","")&amp;IF(M5="c","Collect H/W","")</f>
        <v/>
      </c>
      <c r="M5" s="94"/>
      <c r="N5" s="240" t="str">
        <f>IF(O5="s","H/W","")&amp;IF(O5="c","Collect H/W","")</f>
        <v/>
      </c>
      <c r="O5" s="94"/>
    </row>
    <row r="6" spans="1:15" x14ac:dyDescent="0.2">
      <c r="A6" s="2" t="s">
        <v>102</v>
      </c>
      <c r="B6" s="240" t="str">
        <f>IF(C6="s","H/W","")&amp;IF(C6="c","Collect H/W","")</f>
        <v/>
      </c>
      <c r="C6" s="94"/>
      <c r="D6" s="240" t="str">
        <f>IF(E6="s","H/W","")&amp;IF(E6="c","Collect H/W","")</f>
        <v/>
      </c>
      <c r="E6" s="94"/>
      <c r="F6" s="240" t="str">
        <f>IF(G6="s","H/W","")&amp;IF(G6="c","Collect H/W","")</f>
        <v/>
      </c>
      <c r="G6" s="94"/>
      <c r="H6" s="113" t="str">
        <f>IF(I6="s","H/W","")&amp;IF(I6="c","Collect H/W","")</f>
        <v/>
      </c>
      <c r="I6" s="94"/>
      <c r="J6" s="240" t="str">
        <f>IF(K6="s","H/W","")&amp;IF(K6="c","Collect H/W","")</f>
        <v/>
      </c>
      <c r="K6" s="94"/>
      <c r="L6" s="113" t="str">
        <f>IF(M6="s","H/W","")&amp;IF(M6="c","Collect H/W","")</f>
        <v/>
      </c>
      <c r="M6" s="94"/>
      <c r="N6" s="113" t="str">
        <f>IF(O6="s","H/W","")&amp;IF(O6="c","Collect H/W","")</f>
        <v/>
      </c>
      <c r="O6" s="94"/>
    </row>
    <row r="7" spans="1:15" ht="6" customHeight="1" x14ac:dyDescent="0.2">
      <c r="A7" s="140"/>
      <c r="B7" s="141"/>
      <c r="C7" s="142"/>
      <c r="D7" s="141"/>
      <c r="E7" s="142"/>
      <c r="F7" s="141"/>
      <c r="G7" s="142"/>
      <c r="H7" s="141"/>
      <c r="I7" s="142"/>
      <c r="J7" s="141"/>
      <c r="K7" s="142"/>
      <c r="L7" s="141"/>
      <c r="M7" s="142"/>
      <c r="N7" s="141"/>
      <c r="O7" s="142"/>
    </row>
    <row r="8" spans="1:15" x14ac:dyDescent="0.2">
      <c r="A8" s="2" t="s">
        <v>103</v>
      </c>
      <c r="B8" s="240" t="str">
        <f>IF(C8="s","H/W","")&amp;IF(C8="c","Collect H/W","")</f>
        <v/>
      </c>
      <c r="C8" s="94"/>
      <c r="D8" s="113" t="str">
        <f>IF(E8="s","H/W","")&amp;IF(E8="c","Collect H/W","")</f>
        <v/>
      </c>
      <c r="E8" s="94"/>
      <c r="F8" s="113" t="str">
        <f>IF(G8="s","H/W","")&amp;IF(G8="c","Collect H/W","")</f>
        <v/>
      </c>
      <c r="G8" s="94"/>
      <c r="H8" s="240" t="str">
        <f>IF(I8="s","H/W","")&amp;IF(I8="c","Collect H/W","")</f>
        <v/>
      </c>
      <c r="I8" s="94"/>
      <c r="J8" s="240" t="str">
        <f>IF(K8="s","H/W","")&amp;IF(K8="c","Collect H/W","")</f>
        <v/>
      </c>
      <c r="K8" s="94"/>
      <c r="L8" s="240" t="str">
        <f>IF(M8="s","H/W","")&amp;IF(M8="c","Collect H/W","")</f>
        <v/>
      </c>
      <c r="M8" s="94"/>
      <c r="N8" s="113" t="str">
        <f>IF(O8="s","H/W","")&amp;IF(O8="c","Collect H/W","")</f>
        <v/>
      </c>
      <c r="O8" s="94"/>
    </row>
    <row r="9" spans="1:15" x14ac:dyDescent="0.2">
      <c r="A9" s="2" t="s">
        <v>104</v>
      </c>
      <c r="B9" s="240" t="str">
        <f>IF(C9="s","H/W","")&amp;IF(C9="c","Collect H/W","")</f>
        <v/>
      </c>
      <c r="C9" s="94"/>
      <c r="D9" s="240" t="str">
        <f>IF(E9="s","H/W","")&amp;IF(E9="c","Collect H/W","")</f>
        <v/>
      </c>
      <c r="E9" s="94"/>
      <c r="F9" s="240" t="str">
        <f>IF(G9="s","H/W","")&amp;IF(G9="c","Collect H/W","")</f>
        <v/>
      </c>
      <c r="G9" s="94"/>
      <c r="H9" s="113" t="str">
        <f>IF(I9="s","H/W","")&amp;IF(I9="c","Collect H/W","")</f>
        <v/>
      </c>
      <c r="I9" s="94"/>
      <c r="J9" s="113" t="str">
        <f>IF(K9="s","H/W","")&amp;IF(K9="c","Collect H/W","")</f>
        <v/>
      </c>
      <c r="K9" s="94"/>
      <c r="L9" s="113" t="str">
        <f>IF(M9="s","H/W","")&amp;IF(M9="c","Collect H/W","")</f>
        <v/>
      </c>
      <c r="M9" s="94"/>
      <c r="N9" s="113" t="str">
        <f>IF(O9="s","H/W","")&amp;IF(O9="c","Collect H/W","")</f>
        <v/>
      </c>
      <c r="O9" s="94"/>
    </row>
    <row r="10" spans="1:15" x14ac:dyDescent="0.2">
      <c r="A10" s="2" t="s">
        <v>105</v>
      </c>
      <c r="B10" s="113" t="str">
        <f>IF(C10="s","H/W","")&amp;IF(C10="c","Collect H/W","")</f>
        <v/>
      </c>
      <c r="C10" s="94"/>
      <c r="D10" s="240" t="str">
        <f>IF(E10="s","H/W","")&amp;IF(E10="c","Collect H/W","")</f>
        <v/>
      </c>
      <c r="E10" s="94"/>
      <c r="F10" s="240" t="str">
        <f>IF(G10="s","H/W","")&amp;IF(G10="c","Collect H/W","")</f>
        <v/>
      </c>
      <c r="G10" s="94"/>
      <c r="H10" s="113" t="str">
        <f>IF(I10="s","H/W","")&amp;IF(I10="c","Collect H/W","")</f>
        <v/>
      </c>
      <c r="I10" s="94"/>
      <c r="J10" s="240" t="str">
        <f>IF(K10="s","H/W","")&amp;IF(K10="c","Collect H/W","")</f>
        <v/>
      </c>
      <c r="K10" s="94"/>
      <c r="L10" s="240" t="str">
        <f>IF(M10="s","H/W","")&amp;IF(M10="c","Collect H/W","")</f>
        <v/>
      </c>
      <c r="M10" s="94"/>
      <c r="N10" s="113" t="str">
        <f>IF(O10="s","H/W","")&amp;IF(O10="c","Collect H/W","")</f>
        <v/>
      </c>
      <c r="O10" s="94"/>
    </row>
    <row r="11" spans="1:15" x14ac:dyDescent="0.2">
      <c r="A11" s="2" t="s">
        <v>106</v>
      </c>
      <c r="B11" s="113" t="str">
        <f>IF(C11="s","H/W","")&amp;IF(C11="c","Collect H/W","")</f>
        <v/>
      </c>
      <c r="C11" s="94"/>
      <c r="D11" s="240" t="str">
        <f>IF(E11="s","H/W","")&amp;IF(E11="c","Collect H/W","")</f>
        <v/>
      </c>
      <c r="E11" s="94"/>
      <c r="F11" s="113" t="str">
        <f>IF(G11="s","H/W","")&amp;IF(G11="c","Collect H/W","")</f>
        <v/>
      </c>
      <c r="G11" s="94"/>
      <c r="H11" s="113" t="str">
        <f>IF(I11="s","H/W","")&amp;IF(I11="c","Collect H/W","")</f>
        <v/>
      </c>
      <c r="I11" s="94"/>
      <c r="J11" s="240" t="str">
        <f>IF(K11="s","H/W","")&amp;IF(K11="c","Collect H/W","")</f>
        <v/>
      </c>
      <c r="K11" s="94"/>
      <c r="L11" s="240" t="str">
        <f>IF(M11="s","H/W","")&amp;IF(M11="c","Collect H/W","")</f>
        <v/>
      </c>
      <c r="M11" s="94"/>
      <c r="N11" s="240" t="str">
        <f>IF(O11="s","H/W","")&amp;IF(O11="c","Collect H/W","")</f>
        <v/>
      </c>
      <c r="O11" s="94"/>
    </row>
    <row r="12" spans="1:15" x14ac:dyDescent="0.2">
      <c r="A12" s="2" t="s">
        <v>107</v>
      </c>
      <c r="B12" s="240" t="str">
        <f>IF(C12="s","H/W","")&amp;IF(C12="c","Collect H/W","")</f>
        <v/>
      </c>
      <c r="C12" s="94"/>
      <c r="D12" s="240" t="str">
        <f>IF(E12="s","H/W","")&amp;IF(E12="c","Collect H/W","")</f>
        <v/>
      </c>
      <c r="E12" s="94"/>
      <c r="F12" s="113" t="str">
        <f>IF(G12="s","H/W","")&amp;IF(G12="c","Collect H/W","")</f>
        <v/>
      </c>
      <c r="G12" s="94"/>
      <c r="H12" s="240" t="str">
        <f>IF(I12="s","H/W","")&amp;IF(I12="c","Collect H/W","")</f>
        <v/>
      </c>
      <c r="I12" s="94"/>
      <c r="J12" s="113" t="str">
        <f>IF(K12="s","H/W","")&amp;IF(K12="c","Collect H/W","")</f>
        <v/>
      </c>
      <c r="K12" s="94"/>
      <c r="L12" s="240" t="str">
        <f>IF(M12="s","H/W","")&amp;IF(M12="c","Collect H/W","")</f>
        <v/>
      </c>
      <c r="M12" s="94"/>
      <c r="N12" s="113" t="str">
        <f>IF(O12="s","H/W","")&amp;IF(O12="c","Collect H/W","")</f>
        <v/>
      </c>
      <c r="O12" s="94"/>
    </row>
    <row r="13" spans="1:15" ht="6" customHeight="1" x14ac:dyDescent="0.2">
      <c r="A13" s="143"/>
      <c r="B13" s="144"/>
      <c r="C13" s="145"/>
      <c r="D13" s="145"/>
      <c r="E13" s="145"/>
      <c r="F13" s="145"/>
      <c r="G13" s="145"/>
      <c r="H13" s="145"/>
      <c r="I13" s="145"/>
      <c r="J13" s="145"/>
      <c r="K13" s="145"/>
      <c r="L13" s="145"/>
      <c r="M13" s="145"/>
      <c r="N13" s="145"/>
      <c r="O13" s="145"/>
    </row>
  </sheetData>
  <sheetProtection password="DEA9" sheet="1" objects="1" scenarios="1"/>
  <conditionalFormatting sqref="E1 E13">
    <cfRule type="cellIs" dxfId="25" priority="76" stopIfTrue="1" operator="equal">
      <formula>"H/W"</formula>
    </cfRule>
    <cfRule type="cellIs" dxfId="24" priority="77" stopIfTrue="1" operator="equal">
      <formula>"Collect H/W"</formula>
    </cfRule>
  </conditionalFormatting>
  <conditionalFormatting sqref="G1 G13">
    <cfRule type="cellIs" dxfId="23" priority="71" stopIfTrue="1" operator="equal">
      <formula>"H/W"</formula>
    </cfRule>
    <cfRule type="cellIs" dxfId="22" priority="72" stopIfTrue="1" operator="equal">
      <formula>"Collect H/W"</formula>
    </cfRule>
  </conditionalFormatting>
  <conditionalFormatting sqref="I1 I13">
    <cfRule type="cellIs" dxfId="21" priority="69" stopIfTrue="1" operator="equal">
      <formula>"H/W"</formula>
    </cfRule>
    <cfRule type="cellIs" dxfId="20" priority="70" stopIfTrue="1" operator="equal">
      <formula>"Collect H/W"</formula>
    </cfRule>
  </conditionalFormatting>
  <conditionalFormatting sqref="K1 K13">
    <cfRule type="cellIs" dxfId="19" priority="67" stopIfTrue="1" operator="equal">
      <formula>"H/W"</formula>
    </cfRule>
    <cfRule type="cellIs" dxfId="18" priority="68" stopIfTrue="1" operator="equal">
      <formula>"Collect H/W"</formula>
    </cfRule>
  </conditionalFormatting>
  <conditionalFormatting sqref="M1 M13">
    <cfRule type="cellIs" dxfId="17" priority="65" stopIfTrue="1" operator="equal">
      <formula>"H/W"</formula>
    </cfRule>
    <cfRule type="cellIs" dxfId="16" priority="66" stopIfTrue="1" operator="equal">
      <formula>"Collect H/W"</formula>
    </cfRule>
  </conditionalFormatting>
  <conditionalFormatting sqref="O1 O13">
    <cfRule type="cellIs" dxfId="15" priority="60" stopIfTrue="1" operator="equal">
      <formula>"H/W"</formula>
    </cfRule>
    <cfRule type="cellIs" dxfId="14" priority="61" stopIfTrue="1" operator="equal">
      <formula>"Collect H/W"</formula>
    </cfRule>
  </conditionalFormatting>
  <conditionalFormatting sqref="M2:M12">
    <cfRule type="cellIs" dxfId="13" priority="704" stopIfTrue="1" operator="equal">
      <formula>"H/W"</formula>
    </cfRule>
    <cfRule type="cellIs" dxfId="12" priority="705" stopIfTrue="1" operator="equal">
      <formula>"Collect H/W"</formula>
    </cfRule>
    <cfRule type="expression" dxfId="11" priority="706" stopIfTrue="1">
      <formula>AND(#REF!=M$1,#REF!&lt;&gt;"")</formula>
    </cfRule>
  </conditionalFormatting>
  <conditionalFormatting sqref="O2:O12">
    <cfRule type="cellIs" dxfId="10" priority="707" stopIfTrue="1" operator="equal">
      <formula>"H/W"</formula>
    </cfRule>
    <cfRule type="cellIs" dxfId="9" priority="708" stopIfTrue="1" operator="equal">
      <formula>"Collect H/W"</formula>
    </cfRule>
    <cfRule type="expression" dxfId="8" priority="709" stopIfTrue="1">
      <formula>AND(#REF!=O$1,#REF!&lt;&gt;"")</formula>
    </cfRule>
  </conditionalFormatting>
  <conditionalFormatting sqref="B2:B12 D2:D12 F2:F12 H2:H12 J2:J12 L2:L12 N2:N12">
    <cfRule type="cellIs" dxfId="7" priority="710" stopIfTrue="1" operator="equal">
      <formula>"H/W"</formula>
    </cfRule>
    <cfRule type="cellIs" dxfId="6" priority="711" stopIfTrue="1" operator="equal">
      <formula>"Collect H/W"</formula>
    </cfRule>
  </conditionalFormatting>
  <conditionalFormatting sqref="C2:C12 G2:G12 I2:I12">
    <cfRule type="cellIs" dxfId="5" priority="731" stopIfTrue="1" operator="equal">
      <formula>"H/W"</formula>
    </cfRule>
    <cfRule type="cellIs" dxfId="4" priority="732" stopIfTrue="1" operator="equal">
      <formula>"Collect H/W"</formula>
    </cfRule>
    <cfRule type="expression" dxfId="3" priority="733" stopIfTrue="1">
      <formula>AND(#REF!=C$1,#REF!&lt;&gt;"")</formula>
    </cfRule>
  </conditionalFormatting>
  <conditionalFormatting sqref="E2:E12 K2:K12">
    <cfRule type="cellIs" dxfId="2" priority="740" stopIfTrue="1" operator="equal">
      <formula>"H/W"</formula>
    </cfRule>
    <cfRule type="cellIs" dxfId="1" priority="741" stopIfTrue="1" operator="equal">
      <formula>"Collect H/W"</formula>
    </cfRule>
    <cfRule type="expression" dxfId="0" priority="742" stopIfTrue="1">
      <formula>AND(#REF!=E$1,#REF!&lt;&gt;"")</formula>
    </cfRule>
  </conditionalFormatting>
  <dataValidations count="1">
    <dataValidation type="list" allowBlank="1" showInputMessage="1" showErrorMessage="1" sqref="C2:C6 C8:C12 E2:E6 E8:E12 K2:K6 K8:K12 G2:G6 G8:G12 M2:M6 M8:M12 I2:I6 I8:I12 O2:O6 O8:O12">
      <formula1>sc</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7"/>
  <sheetViews>
    <sheetView workbookViewId="0">
      <selection activeCell="F20" sqref="F20"/>
    </sheetView>
  </sheetViews>
  <sheetFormatPr defaultRowHeight="12.75" x14ac:dyDescent="0.2"/>
  <cols>
    <col min="1" max="1" width="19.7109375" style="103" customWidth="1"/>
    <col min="2" max="2" width="21.28515625" style="103" customWidth="1"/>
    <col min="3" max="4" width="9.140625" style="103" hidden="1" customWidth="1"/>
    <col min="5" max="5" width="24.28515625" style="103" customWidth="1"/>
    <col min="6" max="7" width="26.28515625" style="103" customWidth="1"/>
  </cols>
  <sheetData>
    <row r="1" spans="1:7" x14ac:dyDescent="0.2">
      <c r="A1" s="163" t="s">
        <v>160</v>
      </c>
      <c r="B1" s="164" t="s">
        <v>159</v>
      </c>
      <c r="E1" s="165" t="s">
        <v>63</v>
      </c>
      <c r="F1" s="166" t="s">
        <v>58</v>
      </c>
      <c r="G1" s="167" t="s">
        <v>179</v>
      </c>
    </row>
    <row r="2" spans="1:7" hidden="1" x14ac:dyDescent="0.2">
      <c r="A2" s="168"/>
      <c r="B2" s="168"/>
      <c r="C2" s="169" t="s">
        <v>66</v>
      </c>
      <c r="D2" s="169" t="s">
        <v>72</v>
      </c>
      <c r="E2" s="168"/>
      <c r="F2" s="168"/>
      <c r="G2" s="168"/>
    </row>
    <row r="3" spans="1:7" x14ac:dyDescent="0.2">
      <c r="A3" s="103" t="s">
        <v>169</v>
      </c>
      <c r="B3" s="103" t="s">
        <v>87</v>
      </c>
      <c r="C3" s="103" t="s">
        <v>67</v>
      </c>
      <c r="D3" s="103" t="s">
        <v>73</v>
      </c>
      <c r="E3" s="103" t="s">
        <v>78</v>
      </c>
      <c r="F3" s="103" t="s">
        <v>59</v>
      </c>
      <c r="G3" s="103" t="s">
        <v>185</v>
      </c>
    </row>
    <row r="4" spans="1:7" x14ac:dyDescent="0.2">
      <c r="A4" s="103" t="s">
        <v>170</v>
      </c>
      <c r="B4" s="103" t="s">
        <v>88</v>
      </c>
      <c r="C4" s="103" t="s">
        <v>68</v>
      </c>
      <c r="F4" s="103" t="s">
        <v>60</v>
      </c>
      <c r="G4" s="103" t="s">
        <v>186</v>
      </c>
    </row>
    <row r="5" spans="1:7" x14ac:dyDescent="0.2">
      <c r="A5" s="103" t="s">
        <v>171</v>
      </c>
      <c r="B5" s="103" t="s">
        <v>89</v>
      </c>
      <c r="C5" s="103" t="s">
        <v>69</v>
      </c>
      <c r="G5" s="103" t="s">
        <v>187</v>
      </c>
    </row>
    <row r="6" spans="1:7" x14ac:dyDescent="0.2">
      <c r="A6" s="103" t="s">
        <v>172</v>
      </c>
      <c r="B6" s="103" t="s">
        <v>90</v>
      </c>
      <c r="C6" s="103" t="s">
        <v>70</v>
      </c>
      <c r="G6" s="103" t="s">
        <v>188</v>
      </c>
    </row>
    <row r="7" spans="1:7" x14ac:dyDescent="0.2">
      <c r="A7" s="103" t="s">
        <v>173</v>
      </c>
      <c r="C7" s="103" t="s">
        <v>71</v>
      </c>
      <c r="G7" s="103" t="s">
        <v>189</v>
      </c>
    </row>
    <row r="8" spans="1:7" x14ac:dyDescent="0.2">
      <c r="A8" s="103" t="s">
        <v>174</v>
      </c>
      <c r="C8" s="103" t="s">
        <v>62</v>
      </c>
      <c r="G8" s="103" t="s">
        <v>190</v>
      </c>
    </row>
    <row r="9" spans="1:7" x14ac:dyDescent="0.2">
      <c r="A9" s="103" t="s">
        <v>175</v>
      </c>
      <c r="G9" s="103" t="s">
        <v>191</v>
      </c>
    </row>
    <row r="10" spans="1:7" x14ac:dyDescent="0.2">
      <c r="A10" s="103" t="s">
        <v>176</v>
      </c>
      <c r="G10" s="103" t="s">
        <v>192</v>
      </c>
    </row>
    <row r="11" spans="1:7" x14ac:dyDescent="0.2">
      <c r="A11" s="103" t="s">
        <v>89</v>
      </c>
      <c r="G11" s="103" t="s">
        <v>193</v>
      </c>
    </row>
    <row r="12" spans="1:7" x14ac:dyDescent="0.2">
      <c r="A12" s="103" t="s">
        <v>177</v>
      </c>
      <c r="G12" s="103" t="s">
        <v>194</v>
      </c>
    </row>
    <row r="13" spans="1:7" x14ac:dyDescent="0.2">
      <c r="A13" s="103" t="s">
        <v>178</v>
      </c>
    </row>
    <row r="14" spans="1:7" x14ac:dyDescent="0.2">
      <c r="A14" s="103" t="s">
        <v>240</v>
      </c>
    </row>
    <row r="15" spans="1:7" x14ac:dyDescent="0.2">
      <c r="A15" s="103" t="s">
        <v>257</v>
      </c>
    </row>
    <row r="16" spans="1:7" x14ac:dyDescent="0.2">
      <c r="A16" s="103" t="s">
        <v>258</v>
      </c>
    </row>
    <row r="17" spans="1:1" x14ac:dyDescent="0.2">
      <c r="A17" s="103" t="s">
        <v>286</v>
      </c>
    </row>
  </sheetData>
  <sheetProtection password="B507" sheet="1" objects="1" scenarios="1"/>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27"/>
  <sheetViews>
    <sheetView workbookViewId="0">
      <selection activeCell="O23" sqref="O23"/>
    </sheetView>
  </sheetViews>
  <sheetFormatPr defaultRowHeight="12.75" x14ac:dyDescent="0.2"/>
  <sheetData>
    <row r="1" spans="1:14" x14ac:dyDescent="0.2">
      <c r="A1" s="352" t="s">
        <v>208</v>
      </c>
      <c r="B1" s="366"/>
      <c r="C1" s="366"/>
      <c r="D1" s="366"/>
      <c r="E1" s="366"/>
      <c r="F1" s="366"/>
      <c r="G1" s="366"/>
      <c r="H1" s="366"/>
      <c r="I1" s="366"/>
      <c r="J1" s="366"/>
      <c r="K1" s="366"/>
      <c r="L1" s="366"/>
      <c r="M1" s="366"/>
      <c r="N1" s="366"/>
    </row>
    <row r="2" spans="1:14" x14ac:dyDescent="0.2">
      <c r="A2" s="366"/>
      <c r="B2" s="366"/>
      <c r="C2" s="366"/>
      <c r="D2" s="366"/>
      <c r="E2" s="366"/>
      <c r="F2" s="366"/>
      <c r="G2" s="366"/>
      <c r="H2" s="366"/>
      <c r="I2" s="366"/>
      <c r="J2" s="366"/>
      <c r="K2" s="366"/>
      <c r="L2" s="366"/>
      <c r="M2" s="366"/>
      <c r="N2" s="366"/>
    </row>
    <row r="3" spans="1:14" x14ac:dyDescent="0.2">
      <c r="A3" s="366"/>
      <c r="B3" s="366"/>
      <c r="C3" s="366"/>
      <c r="D3" s="366"/>
      <c r="E3" s="366"/>
      <c r="F3" s="366"/>
      <c r="G3" s="366"/>
      <c r="H3" s="366"/>
      <c r="I3" s="366"/>
      <c r="J3" s="366"/>
      <c r="K3" s="366"/>
      <c r="L3" s="366"/>
      <c r="M3" s="366"/>
      <c r="N3" s="366"/>
    </row>
    <row r="4" spans="1:14" x14ac:dyDescent="0.2">
      <c r="A4" s="366"/>
      <c r="B4" s="366"/>
      <c r="C4" s="366"/>
      <c r="D4" s="366"/>
      <c r="E4" s="366"/>
      <c r="F4" s="366"/>
      <c r="G4" s="366"/>
      <c r="H4" s="366"/>
      <c r="I4" s="366"/>
      <c r="J4" s="366"/>
      <c r="K4" s="366"/>
      <c r="L4" s="366"/>
      <c r="M4" s="366"/>
      <c r="N4" s="366"/>
    </row>
    <row r="5" spans="1:14" x14ac:dyDescent="0.2">
      <c r="A5" s="366"/>
      <c r="B5" s="366"/>
      <c r="C5" s="366"/>
      <c r="D5" s="366"/>
      <c r="E5" s="366"/>
      <c r="F5" s="366"/>
      <c r="G5" s="366"/>
      <c r="H5" s="366"/>
      <c r="I5" s="366"/>
      <c r="J5" s="366"/>
      <c r="K5" s="366"/>
      <c r="L5" s="366"/>
      <c r="M5" s="366"/>
      <c r="N5" s="366"/>
    </row>
    <row r="6" spans="1:14" x14ac:dyDescent="0.2">
      <c r="A6" s="366"/>
      <c r="B6" s="366"/>
      <c r="C6" s="366"/>
      <c r="D6" s="366"/>
      <c r="E6" s="366"/>
      <c r="F6" s="366"/>
      <c r="G6" s="366"/>
      <c r="H6" s="366"/>
      <c r="I6" s="366"/>
      <c r="J6" s="366"/>
      <c r="K6" s="366"/>
      <c r="L6" s="366"/>
      <c r="M6" s="366"/>
      <c r="N6" s="366"/>
    </row>
    <row r="7" spans="1:14" x14ac:dyDescent="0.2">
      <c r="A7" s="366"/>
      <c r="B7" s="366"/>
      <c r="C7" s="366"/>
      <c r="D7" s="366"/>
      <c r="E7" s="366"/>
      <c r="F7" s="366"/>
      <c r="G7" s="366"/>
      <c r="H7" s="366"/>
      <c r="I7" s="366"/>
      <c r="J7" s="366"/>
      <c r="K7" s="366"/>
      <c r="L7" s="366"/>
      <c r="M7" s="366"/>
      <c r="N7" s="366"/>
    </row>
    <row r="8" spans="1:14" x14ac:dyDescent="0.2">
      <c r="A8" s="366"/>
      <c r="B8" s="366"/>
      <c r="C8" s="366"/>
      <c r="D8" s="366"/>
      <c r="E8" s="366"/>
      <c r="F8" s="366"/>
      <c r="G8" s="366"/>
      <c r="H8" s="366"/>
      <c r="I8" s="366"/>
      <c r="J8" s="366"/>
      <c r="K8" s="366"/>
      <c r="L8" s="366"/>
      <c r="M8" s="366"/>
      <c r="N8" s="366"/>
    </row>
    <row r="9" spans="1:14" x14ac:dyDescent="0.2">
      <c r="A9" s="366"/>
      <c r="B9" s="366"/>
      <c r="C9" s="366"/>
      <c r="D9" s="366"/>
      <c r="E9" s="366"/>
      <c r="F9" s="366"/>
      <c r="G9" s="366"/>
      <c r="H9" s="366"/>
      <c r="I9" s="366"/>
      <c r="J9" s="366"/>
      <c r="K9" s="366"/>
      <c r="L9" s="366"/>
      <c r="M9" s="366"/>
      <c r="N9" s="366"/>
    </row>
    <row r="10" spans="1:14" x14ac:dyDescent="0.2">
      <c r="A10" s="366"/>
      <c r="B10" s="366"/>
      <c r="C10" s="366"/>
      <c r="D10" s="366"/>
      <c r="E10" s="366"/>
      <c r="F10" s="366"/>
      <c r="G10" s="366"/>
      <c r="H10" s="366"/>
      <c r="I10" s="366"/>
      <c r="J10" s="366"/>
      <c r="K10" s="366"/>
      <c r="L10" s="366"/>
      <c r="M10" s="366"/>
      <c r="N10" s="366"/>
    </row>
    <row r="11" spans="1:14" x14ac:dyDescent="0.2">
      <c r="A11" s="366"/>
      <c r="B11" s="366"/>
      <c r="C11" s="366"/>
      <c r="D11" s="366"/>
      <c r="E11" s="366"/>
      <c r="F11" s="366"/>
      <c r="G11" s="366"/>
      <c r="H11" s="366"/>
      <c r="I11" s="366"/>
      <c r="J11" s="366"/>
      <c r="K11" s="366"/>
      <c r="L11" s="366"/>
      <c r="M11" s="366"/>
      <c r="N11" s="366"/>
    </row>
    <row r="12" spans="1:14" x14ac:dyDescent="0.2">
      <c r="A12" s="366"/>
      <c r="B12" s="366"/>
      <c r="C12" s="366"/>
      <c r="D12" s="366"/>
      <c r="E12" s="366"/>
      <c r="F12" s="366"/>
      <c r="G12" s="366"/>
      <c r="H12" s="366"/>
      <c r="I12" s="366"/>
      <c r="J12" s="366"/>
      <c r="K12" s="366"/>
      <c r="L12" s="366"/>
      <c r="M12" s="366"/>
      <c r="N12" s="366"/>
    </row>
    <row r="13" spans="1:14" x14ac:dyDescent="0.2">
      <c r="A13" s="366"/>
      <c r="B13" s="366"/>
      <c r="C13" s="366"/>
      <c r="D13" s="366"/>
      <c r="E13" s="366"/>
      <c r="F13" s="366"/>
      <c r="G13" s="366"/>
      <c r="H13" s="366"/>
      <c r="I13" s="366"/>
      <c r="J13" s="366"/>
      <c r="K13" s="366"/>
      <c r="L13" s="366"/>
      <c r="M13" s="366"/>
      <c r="N13" s="366"/>
    </row>
    <row r="14" spans="1:14" x14ac:dyDescent="0.2">
      <c r="A14" s="366"/>
      <c r="B14" s="366"/>
      <c r="C14" s="366"/>
      <c r="D14" s="366"/>
      <c r="E14" s="366"/>
      <c r="F14" s="366"/>
      <c r="G14" s="366"/>
      <c r="H14" s="366"/>
      <c r="I14" s="366"/>
      <c r="J14" s="366"/>
      <c r="K14" s="366"/>
      <c r="L14" s="366"/>
      <c r="M14" s="366"/>
      <c r="N14" s="366"/>
    </row>
    <row r="15" spans="1:14" x14ac:dyDescent="0.2">
      <c r="A15" s="366"/>
      <c r="B15" s="366"/>
      <c r="C15" s="366"/>
      <c r="D15" s="366"/>
      <c r="E15" s="366"/>
      <c r="F15" s="366"/>
      <c r="G15" s="366"/>
      <c r="H15" s="366"/>
      <c r="I15" s="366"/>
      <c r="J15" s="366"/>
      <c r="K15" s="366"/>
      <c r="L15" s="366"/>
      <c r="M15" s="366"/>
      <c r="N15" s="366"/>
    </row>
    <row r="16" spans="1:14" x14ac:dyDescent="0.2">
      <c r="A16" s="366"/>
      <c r="B16" s="366"/>
      <c r="C16" s="366"/>
      <c r="D16" s="366"/>
      <c r="E16" s="366"/>
      <c r="F16" s="366"/>
      <c r="G16" s="366"/>
      <c r="H16" s="366"/>
      <c r="I16" s="366"/>
      <c r="J16" s="366"/>
      <c r="K16" s="366"/>
      <c r="L16" s="366"/>
      <c r="M16" s="366"/>
      <c r="N16" s="366"/>
    </row>
    <row r="17" spans="1:14" x14ac:dyDescent="0.2">
      <c r="A17" s="366"/>
      <c r="B17" s="366"/>
      <c r="C17" s="366"/>
      <c r="D17" s="366"/>
      <c r="E17" s="366"/>
      <c r="F17" s="366"/>
      <c r="G17" s="366"/>
      <c r="H17" s="366"/>
      <c r="I17" s="366"/>
      <c r="J17" s="366"/>
      <c r="K17" s="366"/>
      <c r="L17" s="366"/>
      <c r="M17" s="366"/>
      <c r="N17" s="366"/>
    </row>
    <row r="18" spans="1:14" x14ac:dyDescent="0.2">
      <c r="A18" s="366"/>
      <c r="B18" s="366"/>
      <c r="C18" s="366"/>
      <c r="D18" s="366"/>
      <c r="E18" s="366"/>
      <c r="F18" s="366"/>
      <c r="G18" s="366"/>
      <c r="H18" s="366"/>
      <c r="I18" s="366"/>
      <c r="J18" s="366"/>
      <c r="K18" s="366"/>
      <c r="L18" s="366"/>
      <c r="M18" s="366"/>
      <c r="N18" s="366"/>
    </row>
    <row r="19" spans="1:14" x14ac:dyDescent="0.2">
      <c r="A19" s="366"/>
      <c r="B19" s="366"/>
      <c r="C19" s="366"/>
      <c r="D19" s="366"/>
      <c r="E19" s="366"/>
      <c r="F19" s="366"/>
      <c r="G19" s="366"/>
      <c r="H19" s="366"/>
      <c r="I19" s="366"/>
      <c r="J19" s="366"/>
      <c r="K19" s="366"/>
      <c r="L19" s="366"/>
      <c r="M19" s="366"/>
      <c r="N19" s="366"/>
    </row>
    <row r="20" spans="1:14" x14ac:dyDescent="0.2">
      <c r="A20" s="366"/>
      <c r="B20" s="366"/>
      <c r="C20" s="366"/>
      <c r="D20" s="366"/>
      <c r="E20" s="366"/>
      <c r="F20" s="366"/>
      <c r="G20" s="366"/>
      <c r="H20" s="366"/>
      <c r="I20" s="366"/>
      <c r="J20" s="366"/>
      <c r="K20" s="366"/>
      <c r="L20" s="366"/>
      <c r="M20" s="366"/>
      <c r="N20" s="366"/>
    </row>
    <row r="21" spans="1:14" x14ac:dyDescent="0.2">
      <c r="A21" s="366"/>
      <c r="B21" s="366"/>
      <c r="C21" s="366"/>
      <c r="D21" s="366"/>
      <c r="E21" s="366"/>
      <c r="F21" s="366"/>
      <c r="G21" s="366"/>
      <c r="H21" s="366"/>
      <c r="I21" s="366"/>
      <c r="J21" s="366"/>
      <c r="K21" s="366"/>
      <c r="L21" s="366"/>
      <c r="M21" s="366"/>
      <c r="N21" s="366"/>
    </row>
    <row r="22" spans="1:14" x14ac:dyDescent="0.2">
      <c r="A22" s="366"/>
      <c r="B22" s="366"/>
      <c r="C22" s="366"/>
      <c r="D22" s="366"/>
      <c r="E22" s="366"/>
      <c r="F22" s="366"/>
      <c r="G22" s="366"/>
      <c r="H22" s="366"/>
      <c r="I22" s="366"/>
      <c r="J22" s="366"/>
      <c r="K22" s="366"/>
      <c r="L22" s="366"/>
      <c r="M22" s="366"/>
      <c r="N22" s="366"/>
    </row>
    <row r="23" spans="1:14" x14ac:dyDescent="0.2">
      <c r="A23" s="366"/>
      <c r="B23" s="366"/>
      <c r="C23" s="366"/>
      <c r="D23" s="366"/>
      <c r="E23" s="366"/>
      <c r="F23" s="366"/>
      <c r="G23" s="366"/>
      <c r="H23" s="366"/>
      <c r="I23" s="366"/>
      <c r="J23" s="366"/>
      <c r="K23" s="366"/>
      <c r="L23" s="366"/>
      <c r="M23" s="366"/>
      <c r="N23" s="366"/>
    </row>
    <row r="24" spans="1:14" x14ac:dyDescent="0.2">
      <c r="A24" s="366"/>
      <c r="B24" s="366"/>
      <c r="C24" s="366"/>
      <c r="D24" s="366"/>
      <c r="E24" s="366"/>
      <c r="F24" s="366"/>
      <c r="G24" s="366"/>
      <c r="H24" s="366"/>
      <c r="I24" s="366"/>
      <c r="J24" s="366"/>
      <c r="K24" s="366"/>
      <c r="L24" s="366"/>
      <c r="M24" s="366"/>
      <c r="N24" s="366"/>
    </row>
    <row r="25" spans="1:14" ht="71.25" customHeight="1" x14ac:dyDescent="0.2">
      <c r="A25" s="366"/>
      <c r="B25" s="366"/>
      <c r="C25" s="366"/>
      <c r="D25" s="366"/>
      <c r="E25" s="366"/>
      <c r="F25" s="366"/>
      <c r="G25" s="366"/>
      <c r="H25" s="366"/>
      <c r="I25" s="366"/>
      <c r="J25" s="366"/>
      <c r="K25" s="366"/>
      <c r="L25" s="366"/>
      <c r="M25" s="366"/>
      <c r="N25" s="366"/>
    </row>
    <row r="26" spans="1:14" x14ac:dyDescent="0.2">
      <c r="D26" s="353"/>
      <c r="E26" s="353"/>
      <c r="F26" s="353"/>
      <c r="G26" s="353"/>
      <c r="H26" s="353"/>
      <c r="I26" s="353"/>
      <c r="J26" s="353"/>
      <c r="K26" s="353"/>
    </row>
    <row r="27" spans="1:14" x14ac:dyDescent="0.2">
      <c r="D27" s="162"/>
      <c r="E27" s="162"/>
      <c r="F27" s="162"/>
      <c r="G27" s="162"/>
      <c r="H27" s="162"/>
      <c r="I27" s="162"/>
      <c r="J27" s="162"/>
      <c r="K27" s="162"/>
    </row>
  </sheetData>
  <sheetProtection password="B271" sheet="1" objects="1" scenarios="1" selectLockedCells="1" selectUnlockedCells="1"/>
  <mergeCells count="2">
    <mergeCell ref="D26:K26"/>
    <mergeCell ref="A1:N25"/>
  </mergeCell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C90"/>
  <sheetViews>
    <sheetView zoomScale="85" zoomScaleNormal="70" workbookViewId="0">
      <pane xSplit="2" ySplit="2" topLeftCell="C3" activePane="bottomRight" state="frozen"/>
      <selection activeCell="H1" sqref="A1:H65536"/>
      <selection pane="topRight" activeCell="H1" sqref="A1:H65536"/>
      <selection pane="bottomLeft" activeCell="H1" sqref="A1:H65536"/>
      <selection pane="bottomRight" activeCell="C3" sqref="C3:C10"/>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t="s">
        <v>200</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7</v>
      </c>
      <c r="AL1" s="133" t="str">
        <f>"Group"&amp;AK1</f>
        <v>Group7</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Tuesday 2nd Nov</v>
      </c>
      <c r="B3" s="313"/>
      <c r="C3" s="313"/>
      <c r="D3" s="327" t="s">
        <v>183</v>
      </c>
      <c r="E3" s="135"/>
      <c r="F3" s="313"/>
      <c r="G3" s="35" t="s">
        <v>75</v>
      </c>
      <c r="H3" s="35"/>
      <c r="I3" s="35"/>
      <c r="J3" s="35"/>
      <c r="K3" s="34"/>
      <c r="L3" s="34"/>
      <c r="M3" s="310" t="str">
        <f ca="1">AQ3</f>
        <v/>
      </c>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
      </c>
      <c r="AY3" s="129">
        <f ca="1">IF(ISNA(VLOOKUP($A3,Timetable,$AY$1,FALSE)),"",VLOOKUP($A3,Timetable,$AY$1,FALSE))</f>
        <v>13</v>
      </c>
      <c r="AZ3" s="129" t="str">
        <f ca="1">IF(ISNA(VLOOKUP($A3,Timetable,$AZ$1,FALSE)),"",VLOOKUP($A3,Timetable,$AZ$1,FALSE))</f>
        <v>7c2</v>
      </c>
      <c r="BA3" s="129" t="str">
        <f ca="1">IF(ISNA(VLOOKUP($A3,Timetable,$BA$1,FALSE)),"",VLOOKUP($A3,Timetable,$BA$1,FALSE))</f>
        <v>10a2</v>
      </c>
      <c r="BB3" s="129" t="str">
        <f ca="1">IF(ISNA(VLOOKUP($A3,Timetable,$BB$1,FALSE)),"",VLOOKUP($A3,Timetable,$BB$1,FALSE))</f>
        <v>8a1</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3</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 ca="1">IF(M3="","",M3)</f>
        <v/>
      </c>
      <c r="AC10" s="323"/>
      <c r="AD10" s="208" t="str">
        <f>IF(AND(I10="",J10=""),"","8) ")</f>
        <v/>
      </c>
      <c r="AE10" s="320"/>
      <c r="AF10" s="320"/>
      <c r="AG10" s="320"/>
      <c r="AH10" s="207" t="str">
        <f>IF(AND(E10=""),"","4) ")</f>
        <v/>
      </c>
      <c r="AI10" s="320"/>
      <c r="AJ10" s="320"/>
      <c r="AK10" s="207"/>
      <c r="AL10" s="208"/>
      <c r="AM10" s="207" t="str">
        <f t="shared" ca="1" si="1"/>
        <v/>
      </c>
      <c r="AN10" s="209" t="str">
        <f ca="1">IF(AO10&lt;&gt;"",SUM($AM$3:AM10),"")</f>
        <v/>
      </c>
      <c r="AO10" s="207" t="str">
        <f t="shared" ca="1" si="2"/>
        <v/>
      </c>
      <c r="AQ10" s="317"/>
    </row>
    <row r="11" spans="1:55" s="129" customFormat="1" x14ac:dyDescent="0.2">
      <c r="A11" s="334" t="str">
        <f ca="1">IF(ISNA(VLOOKUP(AC11,INDIRECT($AL$1),2, FALSE)),"", VLOOKUP(AC11,INDIRECT($AL$1),2, FALSE))</f>
        <v xml:space="preserve">Thursday 4th Nov </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f ca="1">IF(ISNA(VLOOKUP($A11,Timetable,$AX$1,FALSE)),"",VLOOKUP($A11,Timetable,$AX$1,FALSE))</f>
        <v>12</v>
      </c>
      <c r="AY11" s="129" t="str">
        <f ca="1">IF(ISNA(VLOOKUP($A11,Timetable,$AY$1,FALSE)),"",VLOOKUP($A11,Timetable,$AY$1,FALSE))</f>
        <v>10a2</v>
      </c>
      <c r="AZ11" s="129" t="str">
        <f ca="1">IF(ISNA(VLOOKUP($A11,Timetable,$AZ$1,FALSE)),"",VLOOKUP($A11,Timetable,$AZ$1,FALSE))</f>
        <v>7c2</v>
      </c>
      <c r="BA11" s="129" t="str">
        <f ca="1">IF(ISNA(VLOOKUP($A11,Timetable,$BA$1,FALSE)),"",VLOOKUP($A11,Timetable,$BA$1,FALSE))</f>
        <v>11b3</v>
      </c>
      <c r="BB11" s="129">
        <f ca="1">IF(ISNA(VLOOKUP($A11,Timetable,$BB$1,FALSE)),"",VLOOKUP($A11,Timetable,$BB$1,FALSE))</f>
        <v>13</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3</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 xml:space="preserve">Thursday 11th Nov </v>
      </c>
      <c r="B19" s="313"/>
      <c r="C19" s="313"/>
      <c r="D19" s="327" t="s">
        <v>183</v>
      </c>
      <c r="E19" s="135"/>
      <c r="F19" s="313"/>
      <c r="G19" s="35" t="s">
        <v>75</v>
      </c>
      <c r="H19" s="35"/>
      <c r="I19" s="35"/>
      <c r="J19" s="35"/>
      <c r="K19" s="34"/>
      <c r="L19" s="34"/>
      <c r="M19" s="310" t="str">
        <f ca="1">AQ19</f>
        <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t="str">
        <f ca="1">IF(ISNA(VLOOKUP($A19,Timetable,$AX$1,FALSE)),"",VLOOKUP($A19,Timetable,$AX$1,FALSE))</f>
        <v>11b3</v>
      </c>
      <c r="AY19" s="129" t="str">
        <f ca="1">IF(ISNA(VLOOKUP($A19,Timetable,$AY$1,FALSE)),"",VLOOKUP($A19,Timetable,$AY$1,FALSE))</f>
        <v>9b4</v>
      </c>
      <c r="AZ19" s="129" t="str">
        <f ca="1">IF(ISNA(VLOOKUP($A19,Timetable,$AZ$1,FALSE)),"",VLOOKUP($A19,Timetable,$AZ$1,FALSE))</f>
        <v>10a2</v>
      </c>
      <c r="BA19" s="129" t="str">
        <f ca="1">IF(ISNA(VLOOKUP($A19,Timetable,$BA$1,FALSE)),"",VLOOKUP($A19,Timetable,$BA$1,FALSE))</f>
        <v/>
      </c>
      <c r="BB19" s="129" t="str">
        <f ca="1">IF(ISNA(VLOOKUP($A19,Timetable,$BB$1,FALSE)),"",VLOOKUP($A19,Timetable,$BB$1,FALSE))</f>
        <v>7c2</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5</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 ca="1">IF(M19="","",M19)</f>
        <v/>
      </c>
      <c r="AC26" s="323"/>
      <c r="AD26" s="208" t="str">
        <f>IF(AND(I26="",J26=""),"","8) ")</f>
        <v/>
      </c>
      <c r="AE26" s="320"/>
      <c r="AF26" s="320"/>
      <c r="AG26" s="320"/>
      <c r="AH26" s="207" t="str">
        <f>IF(AND(E26=""),"","4) ")</f>
        <v/>
      </c>
      <c r="AI26" s="320"/>
      <c r="AJ26" s="320"/>
      <c r="AK26" s="207"/>
      <c r="AL26" s="208"/>
      <c r="AM26" s="207" t="str">
        <f t="shared" ca="1" si="1"/>
        <v/>
      </c>
      <c r="AN26" s="209" t="str">
        <f ca="1">IF(AO26&lt;&gt;"",SUM($AM$3:AM26),"")</f>
        <v/>
      </c>
      <c r="AO26" s="207" t="str">
        <f t="shared" ca="1" si="2"/>
        <v/>
      </c>
      <c r="AQ26" s="317"/>
    </row>
    <row r="27" spans="1:55" s="129" customFormat="1" x14ac:dyDescent="0.2">
      <c r="A27" s="334" t="str">
        <f ca="1">IF(ISNA(VLOOKUP(AC27,INDIRECT($AL$1),2, FALSE)),"", VLOOKUP(AC27,INDIRECT($AL$1),2, FALSE))</f>
        <v>Tuesday 16th Nov</v>
      </c>
      <c r="B27" s="313"/>
      <c r="C27" s="313"/>
      <c r="D27" s="327" t="s">
        <v>183</v>
      </c>
      <c r="E27" s="135"/>
      <c r="F27" s="313"/>
      <c r="G27" s="35" t="s">
        <v>75</v>
      </c>
      <c r="H27" s="35"/>
      <c r="I27" s="35"/>
      <c r="J27" s="35"/>
      <c r="K27" s="34"/>
      <c r="L27" s="34"/>
      <c r="M27" s="310" t="str">
        <f ca="1">AQ27</f>
        <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t="str">
        <f ca="1">IF(ISNA(VLOOKUP($A27,Timetable,$AX$1,FALSE)),"",VLOOKUP($A27,Timetable,$AX$1,FALSE))</f>
        <v/>
      </c>
      <c r="AY27" s="129">
        <f ca="1">IF(ISNA(VLOOKUP($A27,Timetable,$AY$1,FALSE)),"",VLOOKUP($A27,Timetable,$AY$1,FALSE))</f>
        <v>13</v>
      </c>
      <c r="AZ27" s="129" t="str">
        <f ca="1">IF(ISNA(VLOOKUP($A27,Timetable,$AZ$1,FALSE)),"",VLOOKUP($A27,Timetable,$AZ$1,FALSE))</f>
        <v>7c2</v>
      </c>
      <c r="BA27" s="129" t="str">
        <f ca="1">IF(ISNA(VLOOKUP($A27,Timetable,$BA$1,FALSE)),"",VLOOKUP($A27,Timetable,$BA$1,FALSE))</f>
        <v>10a2</v>
      </c>
      <c r="BB27" s="129" t="str">
        <f ca="1">IF(ISNA(VLOOKUP($A27,Timetable,$BB$1,FALSE)),"",VLOOKUP($A27,Timetable,$BB$1,FALSE))</f>
        <v>8a1</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3</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 ca="1">IF(M27="","",M27)</f>
        <v/>
      </c>
      <c r="AC34" s="323"/>
      <c r="AD34" s="208" t="str">
        <f>IF(AND(I34="",J34=""),"","8) ")</f>
        <v/>
      </c>
      <c r="AE34" s="320"/>
      <c r="AF34" s="320"/>
      <c r="AG34" s="320"/>
      <c r="AH34" s="207" t="str">
        <f>IF(AND(E34=""),"","4) ")</f>
        <v/>
      </c>
      <c r="AI34" s="320"/>
      <c r="AJ34" s="320"/>
      <c r="AK34" s="207"/>
      <c r="AL34" s="208"/>
      <c r="AM34" s="207" t="str">
        <f t="shared" ca="1" si="1"/>
        <v/>
      </c>
      <c r="AN34" s="209" t="str">
        <f ca="1">IF(AO34&lt;&gt;"",SUM($AM$3:AM34),"")</f>
        <v/>
      </c>
      <c r="AO34" s="207" t="str">
        <f t="shared" ca="1" si="2"/>
        <v/>
      </c>
      <c r="AQ34" s="317"/>
    </row>
    <row r="35" spans="1:55" s="129" customFormat="1" x14ac:dyDescent="0.2">
      <c r="A35" s="334" t="str">
        <f ca="1">IF(ISNA(VLOOKUP(AC35,INDIRECT($AL$1),2, FALSE)),"", VLOOKUP(AC35,INDIRECT($AL$1),2, FALSE))</f>
        <v xml:space="preserve">Thursday 18th Nov </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f ca="1">IF(ISNA(VLOOKUP($A35,Timetable,$AX$1,FALSE)),"",VLOOKUP($A35,Timetable,$AX$1,FALSE))</f>
        <v>12</v>
      </c>
      <c r="AY35" s="129" t="str">
        <f ca="1">IF(ISNA(VLOOKUP($A35,Timetable,$AY$1,FALSE)),"",VLOOKUP($A35,Timetable,$AY$1,FALSE))</f>
        <v>10a2</v>
      </c>
      <c r="AZ35" s="129" t="str">
        <f ca="1">IF(ISNA(VLOOKUP($A35,Timetable,$AZ$1,FALSE)),"",VLOOKUP($A35,Timetable,$AZ$1,FALSE))</f>
        <v>7c2</v>
      </c>
      <c r="BA35" s="129" t="str">
        <f ca="1">IF(ISNA(VLOOKUP($A35,Timetable,$BA$1,FALSE)),"",VLOOKUP($A35,Timetable,$BA$1,FALSE))</f>
        <v>11b3</v>
      </c>
      <c r="BB35" s="129">
        <f ca="1">IF(ISNA(VLOOKUP($A35,Timetable,$BB$1,FALSE)),"",VLOOKUP($A35,Timetable,$BB$1,FALSE))</f>
        <v>13</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3</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 xml:space="preserve">Thursday 25th Nov </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11b3</v>
      </c>
      <c r="AY43" s="129" t="str">
        <f ca="1">IF(ISNA(VLOOKUP($A43,Timetable,$AY$1,FALSE)),"",VLOOKUP($A43,Timetable,$AY$1,FALSE))</f>
        <v>9b4</v>
      </c>
      <c r="AZ43" s="129" t="str">
        <f ca="1">IF(ISNA(VLOOKUP($A43,Timetable,$AZ$1,FALSE)),"",VLOOKUP($A43,Timetable,$AZ$1,FALSE))</f>
        <v>10a2</v>
      </c>
      <c r="BA43" s="129" t="str">
        <f ca="1">IF(ISNA(VLOOKUP($A43,Timetable,$BA$1,FALSE)),"",VLOOKUP($A43,Timetable,$BA$1,FALSE))</f>
        <v/>
      </c>
      <c r="BB43" s="129" t="str">
        <f ca="1">IF(ISNA(VLOOKUP($A43,Timetable,$BB$1,FALSE)),"",VLOOKUP($A43,Timetable,$BB$1,FALSE))</f>
        <v>7c2</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5</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Tuesday 30th Nov</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
      </c>
      <c r="AY51" s="129">
        <f ca="1">IF(ISNA(VLOOKUP($A51,Timetable,$AY$1,FALSE)),"",VLOOKUP($A51,Timetable,$AY$1,FALSE))</f>
        <v>13</v>
      </c>
      <c r="AZ51" s="129" t="str">
        <f ca="1">IF(ISNA(VLOOKUP($A51,Timetable,$AZ$1,FALSE)),"",VLOOKUP($A51,Timetable,$AZ$1,FALSE))</f>
        <v>7c2</v>
      </c>
      <c r="BA51" s="129" t="str">
        <f ca="1">IF(ISNA(VLOOKUP($A51,Timetable,$BA$1,FALSE)),"",VLOOKUP($A51,Timetable,$BA$1,FALSE))</f>
        <v>10a2</v>
      </c>
      <c r="BB51" s="129" t="str">
        <f ca="1">IF(ISNA(VLOOKUP($A51,Timetable,$BB$1,FALSE)),"",VLOOKUP($A51,Timetable,$BB$1,FALSE))</f>
        <v>8a1</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3</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Thursday 2nd Dec</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f ca="1">IF(ISNA(VLOOKUP($A59,Timetable,$AX$1,FALSE)),"",VLOOKUP($A59,Timetable,$AX$1,FALSE))</f>
        <v>12</v>
      </c>
      <c r="AY59" s="129" t="str">
        <f ca="1">IF(ISNA(VLOOKUP($A59,Timetable,$AY$1,FALSE)),"",VLOOKUP($A59,Timetable,$AY$1,FALSE))</f>
        <v>10a2</v>
      </c>
      <c r="AZ59" s="129" t="str">
        <f ca="1">IF(ISNA(VLOOKUP($A59,Timetable,$AZ$1,FALSE)),"",VLOOKUP($A59,Timetable,$AZ$1,FALSE))</f>
        <v>7c2</v>
      </c>
      <c r="BA59" s="129" t="str">
        <f ca="1">IF(ISNA(VLOOKUP($A59,Timetable,$BA$1,FALSE)),"",VLOOKUP($A59,Timetable,$BA$1,FALSE))</f>
        <v>11b3</v>
      </c>
      <c r="BB59" s="129">
        <f ca="1">IF(ISNA(VLOOKUP($A59,Timetable,$BB$1,FALSE)),"",VLOOKUP($A59,Timetable,$BB$1,FALSE))</f>
        <v>13</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3</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Thursday 9th Dec</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82" si="11">IF(AO67&lt;&gt;"",1,"")</f>
        <v/>
      </c>
      <c r="AN67" s="207" t="str">
        <f>IF(AO67&lt;&gt;"",SUM($AM$3:AM67),"")</f>
        <v/>
      </c>
      <c r="AO67" s="207" t="str">
        <f t="shared" ref="AO67:AO82" si="12">IF(AND(AB67&lt;&gt;"H/W",AB67&lt;&gt;"Collect H/W"),AB67,"")</f>
        <v/>
      </c>
      <c r="AQ67" s="315" t="str">
        <f ca="1">IF(ISNA(VLOOKUP(A67,Homework,$AK$1+1,FALSE)), "",VLOOKUP(A67,Homework,$AK$1+1,FALSE))</f>
        <v/>
      </c>
      <c r="AX67" s="129" t="str">
        <f ca="1">IF(ISNA(VLOOKUP($A67,Timetable,$AX$1,FALSE)),"",VLOOKUP($A67,Timetable,$AX$1,FALSE))</f>
        <v>11b3</v>
      </c>
      <c r="AY67" s="129" t="str">
        <f ca="1">IF(ISNA(VLOOKUP($A67,Timetable,$AY$1,FALSE)),"",VLOOKUP($A67,Timetable,$AY$1,FALSE))</f>
        <v>9b4</v>
      </c>
      <c r="AZ67" s="129" t="str">
        <f ca="1">IF(ISNA(VLOOKUP($A67,Timetable,$AZ$1,FALSE)),"",VLOOKUP($A67,Timetable,$AZ$1,FALSE))</f>
        <v>10a2</v>
      </c>
      <c r="BA67" s="129" t="str">
        <f ca="1">IF(ISNA(VLOOKUP($A67,Timetable,$BA$1,FALSE)),"",VLOOKUP($A67,Timetable,$BA$1,FALSE))</f>
        <v/>
      </c>
      <c r="BB67" s="129" t="str">
        <f ca="1">IF(ISNA(VLOOKUP($A67,Timetable,$BB$1,FALSE)),"",VLOOKUP($A67,Timetable,$BB$1,FALSE))</f>
        <v>7c2</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5</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ht="25.5" x14ac:dyDescent="0.2">
      <c r="A75" s="334" t="str">
        <f ca="1">IF(ISNA(VLOOKUP(AC75,INDIRECT($AL$1),2, FALSE)),"", VLOOKUP(AC75,INDIRECT($AL$1),2, FALSE))</f>
        <v>Tuesday 14th Dec</v>
      </c>
      <c r="B75" s="313" t="s">
        <v>243</v>
      </c>
      <c r="C75" s="313"/>
      <c r="D75" s="327" t="s">
        <v>183</v>
      </c>
      <c r="E75" s="135" t="s">
        <v>246</v>
      </c>
      <c r="F75" s="313"/>
      <c r="G75" s="35" t="s">
        <v>75</v>
      </c>
      <c r="H75" s="35"/>
      <c r="I75" s="35"/>
      <c r="J75" s="35" t="s">
        <v>246</v>
      </c>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xml:space="preserve">1) </v>
      </c>
      <c r="AE75" s="318" t="str">
        <f>CONCATENATE(AD75,I75,J75," ",H75,CHAR(10),AD76,I76,J76," ",H76,CHAR(10),AD77,I77,J77," ",H77,CHAR(10),AD78,I78,J78," ",H78,CHAR(10),AD79,I79,J79," ",H79,CHAR(10))</f>
        <v xml:space="preserve">1) Go back to Tuesday 2nd Nov Lesson 2 
</v>
      </c>
      <c r="AF75" s="318" t="str">
        <f>CONCATENATE(AD80,I80,J80," ",H80,CHAR(10),AD81,I81,J81," ",H81,CHAR(10),AD82,I82,J82," ",H82,CHAR(10))</f>
        <v xml:space="preserve"> 
</v>
      </c>
      <c r="AG75" s="318" t="str">
        <f>CONCATENATE(AE75,AF75)</f>
        <v xml:space="preserve">1) Go back to Tuesday 2nd Nov Lesson 2 
</v>
      </c>
      <c r="AH75" s="207" t="str">
        <f>IF(AND(E75=""),"","1) ")</f>
        <v xml:space="preserve">1) </v>
      </c>
      <c r="AI75" s="318" t="str">
        <f>CONCATENATE(AH75,E75,CHAR(10),AH76,E76,CHAR(10),AH77,E77,CHAR(10),AH78,E78)</f>
        <v xml:space="preserve">1) Go back to Tuesday 2nd Nov Lesson 2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t="str">
        <f ca="1">IF(ISNA(VLOOKUP($A75,Timetable,$AX$1,FALSE)),"",VLOOKUP($A75,Timetable,$AX$1,FALSE))</f>
        <v/>
      </c>
      <c r="AY75" s="129">
        <f ca="1">IF(ISNA(VLOOKUP($A75,Timetable,$AY$1,FALSE)),"",VLOOKUP($A75,Timetable,$AY$1,FALSE))</f>
        <v>13</v>
      </c>
      <c r="AZ75" s="129" t="str">
        <f ca="1">IF(ISNA(VLOOKUP($A75,Timetable,$AZ$1,FALSE)),"",VLOOKUP($A75,Timetable,$AZ$1,FALSE))</f>
        <v>7c2</v>
      </c>
      <c r="BA75" s="129" t="str">
        <f ca="1">IF(ISNA(VLOOKUP($A75,Timetable,$BA$1,FALSE)),"",VLOOKUP($A75,Timetable,$BA$1,FALSE))</f>
        <v>10a2</v>
      </c>
      <c r="BB75" s="129" t="str">
        <f ca="1">IF(ISNA(VLOOKUP($A75,Timetable,$BB$1,FALSE)),"",VLOOKUP($A75,Timetable,$BB$1,FALSE))</f>
        <v>8a1</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3</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Thursday 16th Dec</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ref="AM83:AM90" si="15">IF(AO83&lt;&gt;"",1,"")</f>
        <v/>
      </c>
      <c r="AN83" s="207" t="str">
        <f>IF(AO83&lt;&gt;"",SUM($AM$3:AM83),"")</f>
        <v/>
      </c>
      <c r="AO83" s="207" t="str">
        <f t="shared" ref="AO83:AO90" si="16">IF(AND(AB83&lt;&gt;"H/W",AB83&lt;&gt;"Collect H/W"),AB83,"")</f>
        <v/>
      </c>
      <c r="AQ83" s="315" t="str">
        <f ca="1">IF(ISNA(VLOOKUP(A83,Homework,$AK$1+1,FALSE)), "",VLOOKUP(A83,Homework,$AK$1+1,FALSE))</f>
        <v/>
      </c>
      <c r="AX83" s="129">
        <f ca="1">IF(ISNA(VLOOKUP($A83,Timetable,$AX$1,FALSE)),"",VLOOKUP($A83,Timetable,$AX$1,FALSE))</f>
        <v>12</v>
      </c>
      <c r="AY83" s="129" t="str">
        <f ca="1">IF(ISNA(VLOOKUP($A83,Timetable,$AY$1,FALSE)),"",VLOOKUP($A83,Timetable,$AY$1,FALSE))</f>
        <v>10a2</v>
      </c>
      <c r="AZ83" s="129" t="str">
        <f ca="1">IF(ISNA(VLOOKUP($A83,Timetable,$AZ$1,FALSE)),"",VLOOKUP($A83,Timetable,$AZ$1,FALSE))</f>
        <v>7c2</v>
      </c>
      <c r="BA83" s="129" t="str">
        <f ca="1">IF(ISNA(VLOOKUP($A83,Timetable,$BA$1,FALSE)),"",VLOOKUP($A83,Timetable,$BA$1,FALSE))</f>
        <v>11b3</v>
      </c>
      <c r="BB83" s="129">
        <f ca="1">IF(ISNA(VLOOKUP($A83,Timetable,$BB$1,FALSE)),"",VLOOKUP($A83,Timetable,$BB$1,FALSE))</f>
        <v>13</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5"/>
        <v/>
      </c>
      <c r="AN84" s="207" t="str">
        <f>IF(AO84&lt;&gt;"",SUM($AM$3:AM84),"")</f>
        <v/>
      </c>
      <c r="AO84" s="207" t="str">
        <f t="shared" si="16"/>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5"/>
        <v/>
      </c>
      <c r="AN85" s="209" t="str">
        <f>IF(AO85&lt;&gt;"",SUM($AM$3:AM85),"")</f>
        <v/>
      </c>
      <c r="AO85" s="207" t="str">
        <f t="shared" si="16"/>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5"/>
        <v/>
      </c>
      <c r="AN86" s="209" t="str">
        <f>IF(AO86&lt;&gt;"",SUM($AM$3:AM86),"")</f>
        <v/>
      </c>
      <c r="AO86" s="207" t="str">
        <f t="shared" si="16"/>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5"/>
        <v/>
      </c>
      <c r="AN87" s="209" t="str">
        <f>IF(AO87&lt;&gt;"",SUM($AM$3:AM87),"")</f>
        <v/>
      </c>
      <c r="AO87" s="207" t="str">
        <f t="shared" si="16"/>
        <v/>
      </c>
      <c r="AQ87" s="316"/>
    </row>
    <row r="88" spans="1:55" s="129" customFormat="1" x14ac:dyDescent="0.2">
      <c r="A88" s="236" t="str">
        <f ca="1">IF(A83&lt;&gt;"","Lesson"&amp;" "&amp;MATCH($A$1,AX83:BC83,0),"")</f>
        <v>Lesson 3</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5"/>
        <v/>
      </c>
      <c r="AN88" s="209" t="str">
        <f>IF(AO88&lt;&gt;"",SUM($AM$3:AM88),"")</f>
        <v/>
      </c>
      <c r="AO88" s="207" t="str">
        <f t="shared" si="16"/>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5"/>
        <v/>
      </c>
      <c r="AN89" s="209" t="str">
        <f>IF(AO89&lt;&gt;"",SUM($AM$3:AM89),"")</f>
        <v/>
      </c>
      <c r="AO89" s="207" t="str">
        <f t="shared" si="16"/>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5"/>
        <v/>
      </c>
      <c r="AN90" s="209" t="str">
        <f ca="1">IF(AO90&lt;&gt;"",SUM($AM$3:AM90),"")</f>
        <v/>
      </c>
      <c r="AO90" s="207" t="str">
        <f t="shared" ca="1" si="16"/>
        <v/>
      </c>
      <c r="AQ90" s="317"/>
    </row>
  </sheetData>
  <sheetProtection password="8A72" sheet="1" objects="1" scenarios="1"/>
  <mergeCells count="308">
    <mergeCell ref="AI83:AI90"/>
    <mergeCell ref="AJ83:AJ90"/>
    <mergeCell ref="AQ83:AQ90"/>
    <mergeCell ref="D87:D90"/>
    <mergeCell ref="Z83:Z90"/>
    <mergeCell ref="AA83:AA90"/>
    <mergeCell ref="AC83:AC90"/>
    <mergeCell ref="AE83:AE90"/>
    <mergeCell ref="AF83:AF90"/>
    <mergeCell ref="AG83:AG90"/>
    <mergeCell ref="T83:T90"/>
    <mergeCell ref="U83:U90"/>
    <mergeCell ref="V83:V90"/>
    <mergeCell ref="W83:W90"/>
    <mergeCell ref="X83:X90"/>
    <mergeCell ref="Y83:Y90"/>
    <mergeCell ref="N83:N90"/>
    <mergeCell ref="O83:O90"/>
    <mergeCell ref="P83:P90"/>
    <mergeCell ref="Q83:Q90"/>
    <mergeCell ref="R83:R90"/>
    <mergeCell ref="S83:S90"/>
    <mergeCell ref="A83:A87"/>
    <mergeCell ref="B83:B90"/>
    <mergeCell ref="C83:C90"/>
    <mergeCell ref="D83:D86"/>
    <mergeCell ref="F83:F90"/>
    <mergeCell ref="M83:M90"/>
    <mergeCell ref="A75:A79"/>
    <mergeCell ref="A3:A7"/>
    <mergeCell ref="A11:A15"/>
    <mergeCell ref="A19:A23"/>
    <mergeCell ref="A27:A31"/>
    <mergeCell ref="A35:A39"/>
    <mergeCell ref="A43:A47"/>
    <mergeCell ref="A51:A55"/>
    <mergeCell ref="A59:A63"/>
    <mergeCell ref="A67:A71"/>
    <mergeCell ref="AJ75:AJ82"/>
    <mergeCell ref="D79:D82"/>
    <mergeCell ref="U75:U82"/>
    <mergeCell ref="V75:V82"/>
    <mergeCell ref="W75:W82"/>
    <mergeCell ref="X75:X82"/>
    <mergeCell ref="AI75:AI82"/>
    <mergeCell ref="P75:P82"/>
    <mergeCell ref="N75:N82"/>
    <mergeCell ref="Q75:Q82"/>
    <mergeCell ref="AJ67:AJ74"/>
    <mergeCell ref="AA67:AA74"/>
    <mergeCell ref="AC67:AC74"/>
    <mergeCell ref="AE67:AE74"/>
    <mergeCell ref="AF67:AF74"/>
    <mergeCell ref="AG67:AG74"/>
    <mergeCell ref="AI67:AI74"/>
    <mergeCell ref="B75:B82"/>
    <mergeCell ref="C75:C82"/>
    <mergeCell ref="D75:D78"/>
    <mergeCell ref="F67:F74"/>
    <mergeCell ref="M67:M74"/>
    <mergeCell ref="D71:D74"/>
    <mergeCell ref="F75:F82"/>
    <mergeCell ref="M75:M82"/>
    <mergeCell ref="R75:R82"/>
    <mergeCell ref="U67:U74"/>
    <mergeCell ref="N67:N74"/>
    <mergeCell ref="S75:S82"/>
    <mergeCell ref="O67:O74"/>
    <mergeCell ref="P67:P74"/>
    <mergeCell ref="O75:O82"/>
    <mergeCell ref="T75:T82"/>
    <mergeCell ref="AG75:AG82"/>
    <mergeCell ref="Y75:Y82"/>
    <mergeCell ref="Z75:Z82"/>
    <mergeCell ref="AE75:AE82"/>
    <mergeCell ref="AF75:AF82"/>
    <mergeCell ref="R67:R74"/>
    <mergeCell ref="S67:S74"/>
    <mergeCell ref="Y67:Y74"/>
    <mergeCell ref="AC75:AC82"/>
    <mergeCell ref="AA75:AA82"/>
    <mergeCell ref="W67:W74"/>
    <mergeCell ref="X59:X66"/>
    <mergeCell ref="V67:V74"/>
    <mergeCell ref="X67:X74"/>
    <mergeCell ref="U59:U66"/>
    <mergeCell ref="T67:T74"/>
    <mergeCell ref="V59:V66"/>
    <mergeCell ref="AJ59:AJ66"/>
    <mergeCell ref="B67:B74"/>
    <mergeCell ref="C67:C74"/>
    <mergeCell ref="D67:D70"/>
    <mergeCell ref="Z67:Z74"/>
    <mergeCell ref="Q67:Q74"/>
    <mergeCell ref="M59:M66"/>
    <mergeCell ref="W59:W66"/>
    <mergeCell ref="Y59:Y66"/>
    <mergeCell ref="S59:S66"/>
    <mergeCell ref="AG59:AG66"/>
    <mergeCell ref="AI59:AI66"/>
    <mergeCell ref="AA59:AA66"/>
    <mergeCell ref="AC59:AC66"/>
    <mergeCell ref="AE59:AE66"/>
    <mergeCell ref="AF59:AF66"/>
    <mergeCell ref="Z59:Z66"/>
    <mergeCell ref="C51:C58"/>
    <mergeCell ref="N59:N66"/>
    <mergeCell ref="Q59:Q66"/>
    <mergeCell ref="R59:R66"/>
    <mergeCell ref="F59:F66"/>
    <mergeCell ref="T51:T58"/>
    <mergeCell ref="D51:D54"/>
    <mergeCell ref="D63:D66"/>
    <mergeCell ref="O59:O66"/>
    <mergeCell ref="P59:P66"/>
    <mergeCell ref="R51:R58"/>
    <mergeCell ref="S51:S58"/>
    <mergeCell ref="U51:U58"/>
    <mergeCell ref="D55:D58"/>
    <mergeCell ref="B59:B66"/>
    <mergeCell ref="C59:C66"/>
    <mergeCell ref="D59:D62"/>
    <mergeCell ref="B51:B58"/>
    <mergeCell ref="T59:T66"/>
    <mergeCell ref="AF51:AF58"/>
    <mergeCell ref="AG51:AG58"/>
    <mergeCell ref="Z51:Z58"/>
    <mergeCell ref="AA51:AA58"/>
    <mergeCell ref="F51:F58"/>
    <mergeCell ref="M51:M58"/>
    <mergeCell ref="N51:N58"/>
    <mergeCell ref="O51:O58"/>
    <mergeCell ref="P51:P58"/>
    <mergeCell ref="Q51:Q58"/>
    <mergeCell ref="AA43:AA50"/>
    <mergeCell ref="AC43:AC50"/>
    <mergeCell ref="AI51:AI58"/>
    <mergeCell ref="AJ51:AJ58"/>
    <mergeCell ref="V51:V58"/>
    <mergeCell ref="W51:W58"/>
    <mergeCell ref="X51:X58"/>
    <mergeCell ref="Y51:Y58"/>
    <mergeCell ref="AC51:AC58"/>
    <mergeCell ref="AE51:AE58"/>
    <mergeCell ref="Z35:Z42"/>
    <mergeCell ref="V35:V42"/>
    <mergeCell ref="AJ43:AJ50"/>
    <mergeCell ref="D47:D50"/>
    <mergeCell ref="AG43:AG50"/>
    <mergeCell ref="AI43:AI50"/>
    <mergeCell ref="U43:U50"/>
    <mergeCell ref="V43:V50"/>
    <mergeCell ref="X43:X50"/>
    <mergeCell ref="Z43:Z50"/>
    <mergeCell ref="AJ35:AJ42"/>
    <mergeCell ref="AA35:AA42"/>
    <mergeCell ref="AC35:AC42"/>
    <mergeCell ref="AE35:AE42"/>
    <mergeCell ref="AF35:AF42"/>
    <mergeCell ref="AI35:AI42"/>
    <mergeCell ref="AG35:AG42"/>
    <mergeCell ref="B43:B50"/>
    <mergeCell ref="C43:C50"/>
    <mergeCell ref="D43:D46"/>
    <mergeCell ref="O43:O50"/>
    <mergeCell ref="N35:N42"/>
    <mergeCell ref="F35:F42"/>
    <mergeCell ref="O35:O42"/>
    <mergeCell ref="AE43:AE50"/>
    <mergeCell ref="AF43:AF50"/>
    <mergeCell ref="F43:F50"/>
    <mergeCell ref="M43:M50"/>
    <mergeCell ref="Y43:Y50"/>
    <mergeCell ref="Q43:Q50"/>
    <mergeCell ref="R43:R50"/>
    <mergeCell ref="N43:N50"/>
    <mergeCell ref="T43:T50"/>
    <mergeCell ref="S43:S50"/>
    <mergeCell ref="P43:P50"/>
    <mergeCell ref="R35:R42"/>
    <mergeCell ref="T35:T42"/>
    <mergeCell ref="S35:S42"/>
    <mergeCell ref="W35:W42"/>
    <mergeCell ref="Q35:Q42"/>
    <mergeCell ref="U35:U42"/>
    <mergeCell ref="W43:W50"/>
    <mergeCell ref="AG27:AG34"/>
    <mergeCell ref="AI27:AI34"/>
    <mergeCell ref="AA27:AA34"/>
    <mergeCell ref="AC27:AC34"/>
    <mergeCell ref="AE27:AE34"/>
    <mergeCell ref="AF27:AF34"/>
    <mergeCell ref="Z27:Z34"/>
    <mergeCell ref="S27:S34"/>
    <mergeCell ref="T27:T34"/>
    <mergeCell ref="U27:U34"/>
    <mergeCell ref="X27:X34"/>
    <mergeCell ref="V27:V34"/>
    <mergeCell ref="W27:W34"/>
    <mergeCell ref="R27:R34"/>
    <mergeCell ref="P35:P42"/>
    <mergeCell ref="M35:M42"/>
    <mergeCell ref="Q27:Q34"/>
    <mergeCell ref="P27:P34"/>
    <mergeCell ref="Y27:Y34"/>
    <mergeCell ref="Y35:Y42"/>
    <mergeCell ref="X35:X42"/>
    <mergeCell ref="N27:N34"/>
    <mergeCell ref="O27:O34"/>
    <mergeCell ref="B19:B26"/>
    <mergeCell ref="B35:B42"/>
    <mergeCell ref="C35:C42"/>
    <mergeCell ref="D35:D38"/>
    <mergeCell ref="D39:D42"/>
    <mergeCell ref="F27:F34"/>
    <mergeCell ref="B27:B34"/>
    <mergeCell ref="C27:C34"/>
    <mergeCell ref="D27:D30"/>
    <mergeCell ref="D31:D34"/>
    <mergeCell ref="F19:F26"/>
    <mergeCell ref="M27:M34"/>
    <mergeCell ref="AI19:AI26"/>
    <mergeCell ref="AJ19:AJ26"/>
    <mergeCell ref="V19:V26"/>
    <mergeCell ref="W19:W26"/>
    <mergeCell ref="X19:X26"/>
    <mergeCell ref="Y19:Y26"/>
    <mergeCell ref="AF19:AF26"/>
    <mergeCell ref="AG19:AG26"/>
    <mergeCell ref="O19:O26"/>
    <mergeCell ref="AJ27:AJ34"/>
    <mergeCell ref="AJ11:AJ18"/>
    <mergeCell ref="U19:U26"/>
    <mergeCell ref="R19:R26"/>
    <mergeCell ref="S19:S26"/>
    <mergeCell ref="T19:T26"/>
    <mergeCell ref="AA19:AA26"/>
    <mergeCell ref="AC19:AC26"/>
    <mergeCell ref="AE19:AE26"/>
    <mergeCell ref="C19:C26"/>
    <mergeCell ref="B11:B18"/>
    <mergeCell ref="C11:C18"/>
    <mergeCell ref="AI11:AI18"/>
    <mergeCell ref="U11:U18"/>
    <mergeCell ref="Z11:Z18"/>
    <mergeCell ref="V11:V18"/>
    <mergeCell ref="W11:W18"/>
    <mergeCell ref="X11:X18"/>
    <mergeCell ref="Y11:Y18"/>
    <mergeCell ref="AI3:AI10"/>
    <mergeCell ref="D19:D22"/>
    <mergeCell ref="M19:M26"/>
    <mergeCell ref="N19:N26"/>
    <mergeCell ref="AA11:AA18"/>
    <mergeCell ref="D23:D26"/>
    <mergeCell ref="D15:D18"/>
    <mergeCell ref="Z19:Z26"/>
    <mergeCell ref="P19:P26"/>
    <mergeCell ref="M11:M18"/>
    <mergeCell ref="AE11:AE18"/>
    <mergeCell ref="AC11:AC18"/>
    <mergeCell ref="AF3:AF10"/>
    <mergeCell ref="Z3:Z10"/>
    <mergeCell ref="O3:O10"/>
    <mergeCell ref="Q3:Q10"/>
    <mergeCell ref="R11:R18"/>
    <mergeCell ref="O11:O18"/>
    <mergeCell ref="P11:P18"/>
    <mergeCell ref="F3:F10"/>
    <mergeCell ref="D11:D14"/>
    <mergeCell ref="AG3:AG10"/>
    <mergeCell ref="Q19:Q26"/>
    <mergeCell ref="AG11:AG18"/>
    <mergeCell ref="V3:V10"/>
    <mergeCell ref="Y3:Y10"/>
    <mergeCell ref="S3:S10"/>
    <mergeCell ref="AF11:AF18"/>
    <mergeCell ref="U3:U10"/>
    <mergeCell ref="AQ43:AQ50"/>
    <mergeCell ref="AQ51:AQ58"/>
    <mergeCell ref="AQ59:AQ66"/>
    <mergeCell ref="AQ67:AQ74"/>
    <mergeCell ref="AQ35:AQ42"/>
    <mergeCell ref="B3:B10"/>
    <mergeCell ref="C3:C10"/>
    <mergeCell ref="D3:D6"/>
    <mergeCell ref="D7:D10"/>
    <mergeCell ref="F11:F18"/>
    <mergeCell ref="AE3:AE10"/>
    <mergeCell ref="AQ3:AQ10"/>
    <mergeCell ref="AQ11:AQ18"/>
    <mergeCell ref="AQ19:AQ26"/>
    <mergeCell ref="AQ27:AQ34"/>
    <mergeCell ref="N11:N18"/>
    <mergeCell ref="P3:P10"/>
    <mergeCell ref="R3:R10"/>
    <mergeCell ref="Q11:Q18"/>
    <mergeCell ref="N3:N10"/>
    <mergeCell ref="M3:M10"/>
    <mergeCell ref="T11:T18"/>
    <mergeCell ref="W3:W10"/>
    <mergeCell ref="T3:T10"/>
    <mergeCell ref="S11:S18"/>
    <mergeCell ref="AQ75:AQ82"/>
    <mergeCell ref="X3:X10"/>
    <mergeCell ref="AJ3:AJ10"/>
    <mergeCell ref="AA3:AA10"/>
    <mergeCell ref="AC3:AC10"/>
  </mergeCells>
  <conditionalFormatting sqref="I3 I7 I11 I15 I19 I23 I27 I31 I35 I39 I43 I47 I51 I55 I59 I63 I67 I71 I75 I79 I83 I87">
    <cfRule type="cellIs" dxfId="150" priority="13" stopIfTrue="1" operator="equal">
      <formula>"Starter"</formula>
    </cfRule>
  </conditionalFormatting>
  <conditionalFormatting sqref="G3:G90">
    <cfRule type="cellIs" dxfId="149" priority="4" stopIfTrue="1" operator="equal">
      <formula>"Starter"</formula>
    </cfRule>
    <cfRule type="cellIs" dxfId="148" priority="5" stopIfTrue="1" operator="equal">
      <formula>"Main"</formula>
    </cfRule>
    <cfRule type="cellIs" dxfId="147" priority="6" stopIfTrue="1" operator="equal">
      <formula>"Plenary"</formula>
    </cfRule>
  </conditionalFormatting>
  <conditionalFormatting sqref="M3:M90">
    <cfRule type="cellIs" dxfId="146" priority="1" stopIfTrue="1" operator="equal">
      <formula>0</formula>
    </cfRule>
    <cfRule type="expression" dxfId="145" priority="2" stopIfTrue="1">
      <formula>AQ3="H/W"</formula>
    </cfRule>
    <cfRule type="expression" dxfId="144" priority="3" stopIfTrue="1">
      <formula>AQ3="Collect H/W"</formula>
    </cfRule>
  </conditionalFormatting>
  <dataValidations count="8">
    <dataValidation type="list" allowBlank="1" showInputMessage="1" showErrorMessage="1" sqref="H2:H90">
      <formula1>Timings</formula1>
    </dataValidation>
    <dataValidation type="list" allowBlank="1" showInputMessage="1" showErrorMessage="1" sqref="I2:I90">
      <formula1>Activity</formula1>
    </dataValidation>
    <dataValidation type="list" allowBlank="1" showInputMessage="1" showErrorMessage="1" sqref="O3 O11 O19 O27 O35 O43 O51 O59 O67 O75 O83">
      <formula1>Differentiation</formula1>
    </dataValidation>
    <dataValidation type="list" allowBlank="1" showInputMessage="1" showErrorMessage="1" sqref="Q3 Q11 Q19 Q27 Q35 Q43 Q51 Q59 Q67 Q75 Q83">
      <formula1>Risk</formula1>
    </dataValidation>
    <dataValidation type="list" allowBlank="1" showInputMessage="1" showErrorMessage="1" sqref="L3:L9 L11:L17 L19:L25 L27:L33 L35:L41 L43:L49 L51:L57 L59:L65 L67:L73 L75:L81 L83:L89">
      <formula1>YesNo</formula1>
    </dataValidation>
    <dataValidation type="list" allowBlank="1" showInputMessage="1" showErrorMessage="1" sqref="K2:K90">
      <formula1>VAK</formula1>
    </dataValidation>
    <dataValidation type="list" allowBlank="1" showInputMessage="1" showErrorMessage="1" sqref="G2:G90">
      <formula1>Starter</formula1>
    </dataValidation>
    <dataValidation type="list" allowBlank="1" showInputMessage="1" showErrorMessage="1" sqref="AQ3:AQ65536 M3:N65536">
      <formula1>Homelist</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BC170"/>
  <sheetViews>
    <sheetView zoomScale="85" zoomScaleNormal="70" workbookViewId="0">
      <pane xSplit="2" ySplit="2" topLeftCell="C3" activePane="bottomRight" state="frozen"/>
      <selection activeCell="H1" sqref="A1:H65536"/>
      <selection pane="topRight" activeCell="H1" sqref="A1:H65536"/>
      <selection pane="bottomLeft" activeCell="H1" sqref="A1:H65536"/>
      <selection pane="bottomRight" activeCell="A2" sqref="A2:IV2"/>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t="s">
        <v>196</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1</v>
      </c>
      <c r="AL1" s="133" t="str">
        <f>"Group"&amp;AK1</f>
        <v>Group1</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Monday 1st Nov</v>
      </c>
      <c r="B3" s="313"/>
      <c r="C3" s="313"/>
      <c r="D3" s="327" t="s">
        <v>183</v>
      </c>
      <c r="E3" s="135"/>
      <c r="F3" s="313"/>
      <c r="G3" s="35" t="s">
        <v>75</v>
      </c>
      <c r="H3" s="35"/>
      <c r="I3" s="35"/>
      <c r="J3" s="35"/>
      <c r="K3" s="34"/>
      <c r="L3" s="34"/>
      <c r="M3" s="310"/>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8a1</v>
      </c>
      <c r="AY3" s="129" t="str">
        <f ca="1">IF(ISNA(VLOOKUP($A3,Timetable,$AY$1,FALSE)),"",VLOOKUP($A3,Timetable,$AY$1,FALSE))</f>
        <v>10a2</v>
      </c>
      <c r="AZ3" s="129">
        <f ca="1">IF(ISNA(VLOOKUP($A3,Timetable,$AZ$1,FALSE)),"",VLOOKUP($A3,Timetable,$AZ$1,FALSE))</f>
        <v>12</v>
      </c>
      <c r="BA3" s="129" t="str">
        <f ca="1">IF(ISNA(VLOOKUP($A3,Timetable,$BA$1,FALSE)),"",VLOOKUP($A3,Timetable,$BA$1,FALSE))</f>
        <v>9b4</v>
      </c>
      <c r="BB3" s="129" t="str">
        <f ca="1">IF(ISNA(VLOOKUP($A3,Timetable,$BB$1,FALSE)),"",VLOOKUP($A3,Timetable,$BB$1,FALSE))</f>
        <v>11b3</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1</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IF(M3="","",M3)</f>
        <v/>
      </c>
      <c r="AC10" s="323"/>
      <c r="AD10" s="208" t="str">
        <f>IF(AND(I10="",J10=""),"","8) ")</f>
        <v/>
      </c>
      <c r="AE10" s="320"/>
      <c r="AF10" s="320"/>
      <c r="AG10" s="320"/>
      <c r="AH10" s="207" t="str">
        <f>IF(AND(E10=""),"","4) ")</f>
        <v/>
      </c>
      <c r="AI10" s="320"/>
      <c r="AJ10" s="320"/>
      <c r="AK10" s="207"/>
      <c r="AL10" s="208"/>
      <c r="AM10" s="207" t="str">
        <f t="shared" si="1"/>
        <v/>
      </c>
      <c r="AN10" s="209" t="str">
        <f>IF(AO10&lt;&gt;"",SUM($AM$3:AM10),"")</f>
        <v/>
      </c>
      <c r="AO10" s="207" t="str">
        <f t="shared" si="2"/>
        <v/>
      </c>
      <c r="AQ10" s="317"/>
    </row>
    <row r="11" spans="1:55" s="129" customFormat="1" x14ac:dyDescent="0.2">
      <c r="A11" s="334" t="str">
        <f ca="1">IF(ISNA(VLOOKUP(AC11,INDIRECT($AL$1),2, FALSE)),"", VLOOKUP(AC11,INDIRECT($AL$1),2, FALSE))</f>
        <v>Tuesday 2nd Nov</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t="str">
        <f ca="1">IF(ISNA(VLOOKUP($A11,Timetable,$AX$1,FALSE)),"",VLOOKUP($A11,Timetable,$AX$1,FALSE))</f>
        <v/>
      </c>
      <c r="AY11" s="129">
        <f ca="1">IF(ISNA(VLOOKUP($A11,Timetable,$AY$1,FALSE)),"",VLOOKUP($A11,Timetable,$AY$1,FALSE))</f>
        <v>13</v>
      </c>
      <c r="AZ11" s="129" t="str">
        <f ca="1">IF(ISNA(VLOOKUP($A11,Timetable,$AZ$1,FALSE)),"",VLOOKUP($A11,Timetable,$AZ$1,FALSE))</f>
        <v>7c2</v>
      </c>
      <c r="BA11" s="129" t="str">
        <f ca="1">IF(ISNA(VLOOKUP($A11,Timetable,$BA$1,FALSE)),"",VLOOKUP($A11,Timetable,$BA$1,FALSE))</f>
        <v>10a2</v>
      </c>
      <c r="BB11" s="129" t="str">
        <f ca="1">IF(ISNA(VLOOKUP($A11,Timetable,$BB$1,FALSE)),"",VLOOKUP($A11,Timetable,$BB$1,FALSE))</f>
        <v>8a1</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5</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Friday 5th Nov</v>
      </c>
      <c r="B19" s="313"/>
      <c r="C19" s="313"/>
      <c r="D19" s="327" t="s">
        <v>183</v>
      </c>
      <c r="E19" s="135"/>
      <c r="F19" s="313"/>
      <c r="G19" s="35" t="s">
        <v>75</v>
      </c>
      <c r="H19" s="35"/>
      <c r="I19" s="35"/>
      <c r="J19" s="35"/>
      <c r="K19" s="34"/>
      <c r="L19" s="34"/>
      <c r="M19" s="310" t="str">
        <f ca="1">AQ19</f>
        <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t="str">
        <f ca="1">IF(ISNA(VLOOKUP($A19,Timetable,$AX$1,FALSE)),"",VLOOKUP($A19,Timetable,$AX$1,FALSE))</f>
        <v>11b3</v>
      </c>
      <c r="AY19" s="129">
        <f ca="1">IF(ISNA(VLOOKUP($A19,Timetable,$AY$1,FALSE)),"",VLOOKUP($A19,Timetable,$AY$1,FALSE))</f>
        <v>12</v>
      </c>
      <c r="AZ19" s="129" t="str">
        <f ca="1">IF(ISNA(VLOOKUP($A19,Timetable,$AZ$1,FALSE)),"",VLOOKUP($A19,Timetable,$AZ$1,FALSE))</f>
        <v>8a1</v>
      </c>
      <c r="BA19" s="129" t="str">
        <f ca="1">IF(ISNA(VLOOKUP($A19,Timetable,$BA$1,FALSE)),"",VLOOKUP($A19,Timetable,$BA$1,FALSE))</f>
        <v>9b4</v>
      </c>
      <c r="BB19" s="129" t="str">
        <f ca="1">IF(ISNA(VLOOKUP($A19,Timetable,$BB$1,FALSE)),"",VLOOKUP($A19,Timetable,$BB$1,FALSE))</f>
        <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3</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 ca="1">IF(M19="","",M19)</f>
        <v/>
      </c>
      <c r="AC26" s="323"/>
      <c r="AD26" s="208" t="str">
        <f>IF(AND(I26="",J26=""),"","8) ")</f>
        <v/>
      </c>
      <c r="AE26" s="320"/>
      <c r="AF26" s="320"/>
      <c r="AG26" s="320"/>
      <c r="AH26" s="207" t="str">
        <f>IF(AND(E26=""),"","4) ")</f>
        <v/>
      </c>
      <c r="AI26" s="320"/>
      <c r="AJ26" s="320"/>
      <c r="AK26" s="207"/>
      <c r="AL26" s="208"/>
      <c r="AM26" s="207" t="str">
        <f t="shared" ca="1" si="1"/>
        <v/>
      </c>
      <c r="AN26" s="209" t="str">
        <f ca="1">IF(AO26&lt;&gt;"",SUM($AM$3:AM26),"")</f>
        <v/>
      </c>
      <c r="AO26" s="207" t="str">
        <f t="shared" ca="1" si="2"/>
        <v/>
      </c>
      <c r="AQ26" s="317"/>
    </row>
    <row r="27" spans="1:55" s="129" customFormat="1" x14ac:dyDescent="0.2">
      <c r="A27" s="334" t="str">
        <f ca="1">IF(ISNA(VLOOKUP(AC27,INDIRECT($AL$1),2, FALSE)),"", VLOOKUP(AC27,INDIRECT($AL$1),2, FALSE))</f>
        <v>Monday 8th Nov</v>
      </c>
      <c r="B27" s="313"/>
      <c r="C27" s="313"/>
      <c r="D27" s="327" t="s">
        <v>183</v>
      </c>
      <c r="E27" s="135"/>
      <c r="F27" s="313"/>
      <c r="G27" s="35" t="s">
        <v>75</v>
      </c>
      <c r="H27" s="35"/>
      <c r="I27" s="35"/>
      <c r="J27" s="35"/>
      <c r="K27" s="34"/>
      <c r="L27" s="34"/>
      <c r="M27" s="310" t="str">
        <f ca="1">AQ27</f>
        <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f ca="1">IF(ISNA(VLOOKUP($A27,Timetable,$AX$1,FALSE)),"",VLOOKUP($A27,Timetable,$AX$1,FALSE))</f>
        <v>13</v>
      </c>
      <c r="AY27" s="129" t="str">
        <f ca="1">IF(ISNA(VLOOKUP($A27,Timetable,$AY$1,FALSE)),"",VLOOKUP($A27,Timetable,$AY$1,FALSE))</f>
        <v/>
      </c>
      <c r="AZ27" s="129" t="str">
        <f ca="1">IF(ISNA(VLOOKUP($A27,Timetable,$AZ$1,FALSE)),"",VLOOKUP($A27,Timetable,$AZ$1,FALSE))</f>
        <v>9b4</v>
      </c>
      <c r="BA27" s="129" t="str">
        <f ca="1">IF(ISNA(VLOOKUP($A27,Timetable,$BA$1,FALSE)),"",VLOOKUP($A27,Timetable,$BA$1,FALSE))</f>
        <v>10a2</v>
      </c>
      <c r="BB27" s="129" t="str">
        <f ca="1">IF(ISNA(VLOOKUP($A27,Timetable,$BB$1,FALSE)),"",VLOOKUP($A27,Timetable,$BB$1,FALSE))</f>
        <v>8a1</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5</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 ca="1">IF(M27="","",M27)</f>
        <v/>
      </c>
      <c r="AC34" s="323"/>
      <c r="AD34" s="208" t="str">
        <f>IF(AND(I34="",J34=""),"","8) ")</f>
        <v/>
      </c>
      <c r="AE34" s="320"/>
      <c r="AF34" s="320"/>
      <c r="AG34" s="320"/>
      <c r="AH34" s="207" t="str">
        <f>IF(AND(E34=""),"","4) ")</f>
        <v/>
      </c>
      <c r="AI34" s="320"/>
      <c r="AJ34" s="320"/>
      <c r="AK34" s="207"/>
      <c r="AL34" s="208"/>
      <c r="AM34" s="207" t="str">
        <f t="shared" ca="1" si="1"/>
        <v/>
      </c>
      <c r="AN34" s="209" t="str">
        <f ca="1">IF(AO34&lt;&gt;"",SUM($AM$3:AM34),"")</f>
        <v/>
      </c>
      <c r="AO34" s="207" t="str">
        <f t="shared" ca="1" si="2"/>
        <v/>
      </c>
      <c r="AQ34" s="317"/>
    </row>
    <row r="35" spans="1:55" s="129" customFormat="1" x14ac:dyDescent="0.2">
      <c r="A35" s="334" t="str">
        <f ca="1">IF(ISNA(VLOOKUP(AC35,INDIRECT($AL$1),2, FALSE)),"", VLOOKUP(AC35,INDIRECT($AL$1),2, FALSE))</f>
        <v>Tuesday 9th Nov</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11b3</v>
      </c>
      <c r="AY35" s="129" t="str">
        <f ca="1">IF(ISNA(VLOOKUP($A35,Timetable,$AY$1,FALSE)),"",VLOOKUP($A35,Timetable,$AY$1,FALSE))</f>
        <v>8a1</v>
      </c>
      <c r="AZ35" s="129" t="str">
        <f ca="1">IF(ISNA(VLOOKUP($A35,Timetable,$AZ$1,FALSE)),"",VLOOKUP($A35,Timetable,$AZ$1,FALSE))</f>
        <v/>
      </c>
      <c r="BA35" s="129" t="str">
        <f ca="1">IF(ISNA(VLOOKUP($A35,Timetable,$BA$1,FALSE)),"",VLOOKUP($A35,Timetable,$BA$1,FALSE))</f>
        <v/>
      </c>
      <c r="BB35" s="129">
        <f ca="1">IF(ISNA(VLOOKUP($A35,Timetable,$BB$1,FALSE)),"",VLOOKUP($A35,Timetable,$BB$1,FALSE))</f>
        <v>12</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2</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Friday 12th Nov</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10a2</v>
      </c>
      <c r="AY43" s="129" t="str">
        <f ca="1">IF(ISNA(VLOOKUP($A43,Timetable,$AY$1,FALSE)),"",VLOOKUP($A43,Timetable,$AY$1,FALSE))</f>
        <v>8a1</v>
      </c>
      <c r="AZ43" s="129">
        <f ca="1">IF(ISNA(VLOOKUP($A43,Timetable,$AZ$1,FALSE)),"",VLOOKUP($A43,Timetable,$AZ$1,FALSE))</f>
        <v>13</v>
      </c>
      <c r="BA43" s="129" t="str">
        <f ca="1">IF(ISNA(VLOOKUP($A43,Timetable,$BA$1,FALSE)),"",VLOOKUP($A43,Timetable,$BA$1,FALSE))</f>
        <v/>
      </c>
      <c r="BB43" s="129" t="str">
        <f ca="1">IF(ISNA(VLOOKUP($A43,Timetable,$BB$1,FALSE)),"",VLOOKUP($A43,Timetable,$BB$1,FALSE))</f>
        <v>11b3</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2</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Monday 15th Nov</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8a1</v>
      </c>
      <c r="AY51" s="129" t="str">
        <f ca="1">IF(ISNA(VLOOKUP($A51,Timetable,$AY$1,FALSE)),"",VLOOKUP($A51,Timetable,$AY$1,FALSE))</f>
        <v>10a2</v>
      </c>
      <c r="AZ51" s="129">
        <f ca="1">IF(ISNA(VLOOKUP($A51,Timetable,$AZ$1,FALSE)),"",VLOOKUP($A51,Timetable,$AZ$1,FALSE))</f>
        <v>12</v>
      </c>
      <c r="BA51" s="129" t="str">
        <f ca="1">IF(ISNA(VLOOKUP($A51,Timetable,$BA$1,FALSE)),"",VLOOKUP($A51,Timetable,$BA$1,FALSE))</f>
        <v>9b4</v>
      </c>
      <c r="BB51" s="129" t="str">
        <f ca="1">IF(ISNA(VLOOKUP($A51,Timetable,$BB$1,FALSE)),"",VLOOKUP($A51,Timetable,$BB$1,FALSE))</f>
        <v>11b3</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1</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Tuesday 16th Nov</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t="str">
        <f ca="1">IF(ISNA(VLOOKUP($A59,Timetable,$AX$1,FALSE)),"",VLOOKUP($A59,Timetable,$AX$1,FALSE))</f>
        <v/>
      </c>
      <c r="AY59" s="129">
        <f ca="1">IF(ISNA(VLOOKUP($A59,Timetable,$AY$1,FALSE)),"",VLOOKUP($A59,Timetable,$AY$1,FALSE))</f>
        <v>13</v>
      </c>
      <c r="AZ59" s="129" t="str">
        <f ca="1">IF(ISNA(VLOOKUP($A59,Timetable,$AZ$1,FALSE)),"",VLOOKUP($A59,Timetable,$AZ$1,FALSE))</f>
        <v>7c2</v>
      </c>
      <c r="BA59" s="129" t="str">
        <f ca="1">IF(ISNA(VLOOKUP($A59,Timetable,$BA$1,FALSE)),"",VLOOKUP($A59,Timetable,$BA$1,FALSE))</f>
        <v>10a2</v>
      </c>
      <c r="BB59" s="129" t="str">
        <f ca="1">IF(ISNA(VLOOKUP($A59,Timetable,$BB$1,FALSE)),"",VLOOKUP($A59,Timetable,$BB$1,FALSE))</f>
        <v>8a1</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5</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Friday 19th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t="str">
        <f ca="1">IF(ISNA(VLOOKUP($A67,Timetable,$AX$1,FALSE)),"",VLOOKUP($A67,Timetable,$AX$1,FALSE))</f>
        <v>11b3</v>
      </c>
      <c r="AY67" s="129">
        <f ca="1">IF(ISNA(VLOOKUP($A67,Timetable,$AY$1,FALSE)),"",VLOOKUP($A67,Timetable,$AY$1,FALSE))</f>
        <v>12</v>
      </c>
      <c r="AZ67" s="129" t="str">
        <f ca="1">IF(ISNA(VLOOKUP($A67,Timetable,$AZ$1,FALSE)),"",VLOOKUP($A67,Timetable,$AZ$1,FALSE))</f>
        <v>8a1</v>
      </c>
      <c r="BA67" s="129" t="str">
        <f ca="1">IF(ISNA(VLOOKUP($A67,Timetable,$BA$1,FALSE)),"",VLOOKUP($A67,Timetable,$BA$1,FALSE))</f>
        <v>9b4</v>
      </c>
      <c r="BB67" s="129" t="str">
        <f ca="1">IF(ISNA(VLOOKUP($A67,Timetable,$BB$1,FALSE)),"",VLOOKUP($A67,Timetable,$BB$1,FALSE))</f>
        <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3</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Monday 22nd Nov</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f ca="1">IF(ISNA(VLOOKUP($A75,Timetable,$AX$1,FALSE)),"",VLOOKUP($A75,Timetable,$AX$1,FALSE))</f>
        <v>13</v>
      </c>
      <c r="AY75" s="129" t="str">
        <f ca="1">IF(ISNA(VLOOKUP($A75,Timetable,$AY$1,FALSE)),"",VLOOKUP($A75,Timetable,$AY$1,FALSE))</f>
        <v/>
      </c>
      <c r="AZ75" s="129" t="str">
        <f ca="1">IF(ISNA(VLOOKUP($A75,Timetable,$AZ$1,FALSE)),"",VLOOKUP($A75,Timetable,$AZ$1,FALSE))</f>
        <v>9b4</v>
      </c>
      <c r="BA75" s="129" t="str">
        <f ca="1">IF(ISNA(VLOOKUP($A75,Timetable,$BA$1,FALSE)),"",VLOOKUP($A75,Timetable,$BA$1,FALSE))</f>
        <v>10a2</v>
      </c>
      <c r="BB75" s="129" t="str">
        <f ca="1">IF(ISNA(VLOOKUP($A75,Timetable,$BB$1,FALSE)),"",VLOOKUP($A75,Timetable,$BB$1,FALSE))</f>
        <v>8a1</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5</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Tuesday 23rd Nov</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t="str">
        <f ca="1">IF(ISNA(VLOOKUP($A83,Timetable,$AX$1,FALSE)),"",VLOOKUP($A83,Timetable,$AX$1,FALSE))</f>
        <v>11b3</v>
      </c>
      <c r="AY83" s="129" t="str">
        <f ca="1">IF(ISNA(VLOOKUP($A83,Timetable,$AY$1,FALSE)),"",VLOOKUP($A83,Timetable,$AY$1,FALSE))</f>
        <v>8a1</v>
      </c>
      <c r="AZ83" s="129" t="str">
        <f ca="1">IF(ISNA(VLOOKUP($A83,Timetable,$AZ$1,FALSE)),"",VLOOKUP($A83,Timetable,$AZ$1,FALSE))</f>
        <v/>
      </c>
      <c r="BA83" s="129" t="str">
        <f ca="1">IF(ISNA(VLOOKUP($A83,Timetable,$BA$1,FALSE)),"",VLOOKUP($A83,Timetable,$BA$1,FALSE))</f>
        <v/>
      </c>
      <c r="BB83" s="129">
        <f ca="1">IF(ISNA(VLOOKUP($A83,Timetable,$BB$1,FALSE)),"",VLOOKUP($A83,Timetable,$BB$1,FALSE))</f>
        <v>12</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2</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Friday 26th Nov</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t="str">
        <f ca="1">IF(ISNA(VLOOKUP($A91,Timetable,$AX$1,FALSE)),"",VLOOKUP($A91,Timetable,$AX$1,FALSE))</f>
        <v>10a2</v>
      </c>
      <c r="AY91" s="129" t="str">
        <f ca="1">IF(ISNA(VLOOKUP($A91,Timetable,$AY$1,FALSE)),"",VLOOKUP($A91,Timetable,$AY$1,FALSE))</f>
        <v>8a1</v>
      </c>
      <c r="AZ91" s="129">
        <f ca="1">IF(ISNA(VLOOKUP($A91,Timetable,$AZ$1,FALSE)),"",VLOOKUP($A91,Timetable,$AZ$1,FALSE))</f>
        <v>13</v>
      </c>
      <c r="BA91" s="129" t="str">
        <f ca="1">IF(ISNA(VLOOKUP($A91,Timetable,$BA$1,FALSE)),"",VLOOKUP($A91,Timetable,$BA$1,FALSE))</f>
        <v/>
      </c>
      <c r="BB91" s="129" t="str">
        <f ca="1">IF(ISNA(VLOOKUP($A91,Timetable,$BB$1,FALSE)),"",VLOOKUP($A91,Timetable,$BB$1,FALSE))</f>
        <v>11b3</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2</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Monday 29th Nov</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t="str">
        <f ca="1">IF(ISNA(VLOOKUP($A99,Timetable,$AX$1,FALSE)),"",VLOOKUP($A99,Timetable,$AX$1,FALSE))</f>
        <v>8a1</v>
      </c>
      <c r="AY99" s="129" t="str">
        <f ca="1">IF(ISNA(VLOOKUP($A99,Timetable,$AY$1,FALSE)),"",VLOOKUP($A99,Timetable,$AY$1,FALSE))</f>
        <v>10a2</v>
      </c>
      <c r="AZ99" s="129">
        <f ca="1">IF(ISNA(VLOOKUP($A99,Timetable,$AZ$1,FALSE)),"",VLOOKUP($A99,Timetable,$AZ$1,FALSE))</f>
        <v>12</v>
      </c>
      <c r="BA99" s="129" t="str">
        <f ca="1">IF(ISNA(VLOOKUP($A99,Timetable,$BA$1,FALSE)),"",VLOOKUP($A99,Timetable,$BA$1,FALSE))</f>
        <v>9b4</v>
      </c>
      <c r="BB99" s="129" t="str">
        <f ca="1">IF(ISNA(VLOOKUP($A99,Timetable,$BB$1,FALSE)),"",VLOOKUP($A99,Timetable,$BB$1,FALSE))</f>
        <v>11b3</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1</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Tuesday 30th Nov</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t="str">
        <f ca="1">IF(ISNA(VLOOKUP($A107,Timetable,$AX$1,FALSE)),"",VLOOKUP($A107,Timetable,$AX$1,FALSE))</f>
        <v/>
      </c>
      <c r="AY107" s="129">
        <f ca="1">IF(ISNA(VLOOKUP($A107,Timetable,$AY$1,FALSE)),"",VLOOKUP($A107,Timetable,$AY$1,FALSE))</f>
        <v>13</v>
      </c>
      <c r="AZ107" s="129" t="str">
        <f ca="1">IF(ISNA(VLOOKUP($A107,Timetable,$AZ$1,FALSE)),"",VLOOKUP($A107,Timetable,$AZ$1,FALSE))</f>
        <v>7c2</v>
      </c>
      <c r="BA107" s="129" t="str">
        <f ca="1">IF(ISNA(VLOOKUP($A107,Timetable,$BA$1,FALSE)),"",VLOOKUP($A107,Timetable,$BA$1,FALSE))</f>
        <v>10a2</v>
      </c>
      <c r="BB107" s="129" t="str">
        <f ca="1">IF(ISNA(VLOOKUP($A107,Timetable,$BB$1,FALSE)),"",VLOOKUP($A107,Timetable,$BB$1,FALSE))</f>
        <v>8a1</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5</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Friday 3rd Dec</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11b3</v>
      </c>
      <c r="AY115" s="129">
        <f ca="1">IF(ISNA(VLOOKUP($A115,Timetable,$AY$1,FALSE)),"",VLOOKUP($A115,Timetable,$AY$1,FALSE))</f>
        <v>12</v>
      </c>
      <c r="AZ115" s="129" t="str">
        <f ca="1">IF(ISNA(VLOOKUP($A115,Timetable,$AZ$1,FALSE)),"",VLOOKUP($A115,Timetable,$AZ$1,FALSE))</f>
        <v>8a1</v>
      </c>
      <c r="BA115" s="129" t="str">
        <f ca="1">IF(ISNA(VLOOKUP($A115,Timetable,$BA$1,FALSE)),"",VLOOKUP($A115,Timetable,$BA$1,FALSE))</f>
        <v>9b4</v>
      </c>
      <c r="BB115" s="129" t="str">
        <f ca="1">IF(ISNA(VLOOKUP($A115,Timetable,$BB$1,FALSE)),"",VLOOKUP($A115,Timetable,$BB$1,FALSE))</f>
        <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3</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Monday 6th Dec</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f ca="1">IF(ISNA(VLOOKUP($A123,Timetable,$AX$1,FALSE)),"",VLOOKUP($A123,Timetable,$AX$1,FALSE))</f>
        <v>13</v>
      </c>
      <c r="AY123" s="129" t="str">
        <f ca="1">IF(ISNA(VLOOKUP($A123,Timetable,$AY$1,FALSE)),"",VLOOKUP($A123,Timetable,$AY$1,FALSE))</f>
        <v/>
      </c>
      <c r="AZ123" s="129" t="str">
        <f ca="1">IF(ISNA(VLOOKUP($A123,Timetable,$AZ$1,FALSE)),"",VLOOKUP($A123,Timetable,$AZ$1,FALSE))</f>
        <v>9b4</v>
      </c>
      <c r="BA123" s="129" t="str">
        <f ca="1">IF(ISNA(VLOOKUP($A123,Timetable,$BA$1,FALSE)),"",VLOOKUP($A123,Timetable,$BA$1,FALSE))</f>
        <v>10a2</v>
      </c>
      <c r="BB123" s="129" t="str">
        <f ca="1">IF(ISNA(VLOOKUP($A123,Timetable,$BB$1,FALSE)),"",VLOOKUP($A123,Timetable,$BB$1,FALSE))</f>
        <v>8a1</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5</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Tuesday 7th Dec</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70" si="21">IF(AO131&lt;&gt;"",1,"")</f>
        <v/>
      </c>
      <c r="AN131" s="207" t="str">
        <f>IF(AO131&lt;&gt;"",SUM($AM$3:AM131),"")</f>
        <v/>
      </c>
      <c r="AO131" s="207" t="str">
        <f t="shared" ref="AO131:AO170" si="22">IF(AND(AB131&lt;&gt;"H/W",AB131&lt;&gt;"Collect H/W"),AB131,"")</f>
        <v/>
      </c>
      <c r="AQ131" s="315" t="str">
        <f ca="1">IF(ISNA(VLOOKUP(A131,Homework,$AK$1+1,FALSE)), "",VLOOKUP(A131,Homework,$AK$1+1,FALSE))</f>
        <v/>
      </c>
      <c r="AX131" s="129" t="str">
        <f ca="1">IF(ISNA(VLOOKUP($A131,Timetable,$AX$1,FALSE)),"",VLOOKUP($A131,Timetable,$AX$1,FALSE))</f>
        <v>11b3</v>
      </c>
      <c r="AY131" s="129" t="str">
        <f ca="1">IF(ISNA(VLOOKUP($A131,Timetable,$AY$1,FALSE)),"",VLOOKUP($A131,Timetable,$AY$1,FALSE))</f>
        <v>8a1</v>
      </c>
      <c r="AZ131" s="129" t="str">
        <f ca="1">IF(ISNA(VLOOKUP($A131,Timetable,$AZ$1,FALSE)),"",VLOOKUP($A131,Timetable,$AZ$1,FALSE))</f>
        <v/>
      </c>
      <c r="BA131" s="129" t="str">
        <f ca="1">IF(ISNA(VLOOKUP($A131,Timetable,$BA$1,FALSE)),"",VLOOKUP($A131,Timetable,$BA$1,FALSE))</f>
        <v/>
      </c>
      <c r="BB131" s="129">
        <f ca="1">IF(ISNA(VLOOKUP($A131,Timetable,$BB$1,FALSE)),"",VLOOKUP($A131,Timetable,$BB$1,FALSE))</f>
        <v>12</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2</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Friday 10th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t="str">
        <f ca="1">IF(ISNA(VLOOKUP($A139,Timetable,$AX$1,FALSE)),"",VLOOKUP($A139,Timetable,$AX$1,FALSE))</f>
        <v>10a2</v>
      </c>
      <c r="AY139" s="129" t="str">
        <f ca="1">IF(ISNA(VLOOKUP($A139,Timetable,$AY$1,FALSE)),"",VLOOKUP($A139,Timetable,$AY$1,FALSE))</f>
        <v>8a1</v>
      </c>
      <c r="AZ139" s="129">
        <f ca="1">IF(ISNA(VLOOKUP($A139,Timetable,$AZ$1,FALSE)),"",VLOOKUP($A139,Timetable,$AZ$1,FALSE))</f>
        <v>13</v>
      </c>
      <c r="BA139" s="129" t="str">
        <f ca="1">IF(ISNA(VLOOKUP($A139,Timetable,$BA$1,FALSE)),"",VLOOKUP($A139,Timetable,$BA$1,FALSE))</f>
        <v/>
      </c>
      <c r="BB139" s="129" t="str">
        <f ca="1">IF(ISNA(VLOOKUP($A139,Timetable,$BB$1,FALSE)),"",VLOOKUP($A139,Timetable,$BB$1,FALSE))</f>
        <v>11b3</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2</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55"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55"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row r="147" spans="1:55" s="129" customFormat="1" x14ac:dyDescent="0.2">
      <c r="A147" s="334" t="str">
        <f ca="1">IF(ISNA(VLOOKUP(AC147,INDIRECT($AL$1),2, FALSE)),"", VLOOKUP(AC147,INDIRECT($AL$1),2, FALSE))</f>
        <v>Monday 13th Dec</v>
      </c>
      <c r="B147" s="313"/>
      <c r="C147" s="313"/>
      <c r="D147" s="327" t="s">
        <v>183</v>
      </c>
      <c r="E147" s="135"/>
      <c r="F147" s="313"/>
      <c r="G147" s="35" t="s">
        <v>75</v>
      </c>
      <c r="H147" s="35"/>
      <c r="I147" s="35"/>
      <c r="J147" s="35"/>
      <c r="K147" s="34"/>
      <c r="L147" s="34"/>
      <c r="M147" s="310" t="str">
        <f ca="1">AQ147</f>
        <v/>
      </c>
      <c r="N147" s="324"/>
      <c r="O147" s="313"/>
      <c r="P147" s="313"/>
      <c r="Q147" s="313"/>
      <c r="R147" s="313"/>
      <c r="S147" s="313"/>
      <c r="T147" s="313"/>
      <c r="U147" s="314"/>
      <c r="V147" s="314"/>
      <c r="W147" s="314"/>
      <c r="X147" s="314"/>
      <c r="Y147" s="314"/>
      <c r="Z147" s="314"/>
      <c r="AA147" s="314"/>
      <c r="AB147" s="207" t="str">
        <f t="shared" ref="AB147:AB153" si="24">IF(L147="Yes",J147,"")</f>
        <v/>
      </c>
      <c r="AC147" s="321">
        <v>19</v>
      </c>
      <c r="AD147" s="208" t="str">
        <f>IF(AND(I147="",J147=""),"","1) ")</f>
        <v/>
      </c>
      <c r="AE147" s="318" t="str">
        <f>CONCATENATE(AD147,I147,J147," ",H147,CHAR(10),AD148,I148,J148," ",H148,CHAR(10),AD149,I149,J149," ",H149,CHAR(10),AD150,I150,J150," ",H150,CHAR(10),AD151,I151,J151," ",H151,CHAR(10))</f>
        <v xml:space="preserve"> 
</v>
      </c>
      <c r="AF147" s="318" t="str">
        <f>CONCATENATE(AD152,I152,J152," ",H152,CHAR(10),AD153,I153,J153," ",H153,CHAR(10),AD154,I154,J154," ",H154,CHAR(10))</f>
        <v xml:space="preserve"> 
</v>
      </c>
      <c r="AG147" s="318" t="str">
        <f>CONCATENATE(AE147,AF147)</f>
        <v xml:space="preserve"> 
</v>
      </c>
      <c r="AH147" s="207" t="str">
        <f>IF(AND(E147=""),"","1) ")</f>
        <v/>
      </c>
      <c r="AI147" s="318" t="str">
        <f>CONCATENATE(AH147,E147,CHAR(10),AH148,E148,CHAR(10),AH149,E149,CHAR(10),AH150,E150)</f>
        <v xml:space="preserve">
</v>
      </c>
      <c r="AJ147" s="318" t="str">
        <f>CONCATENATE(AH151,E151,CHAR(10),AH152,E152,CHAR(10),AH153,E153,CHAR(10),AH154,E154)</f>
        <v xml:space="preserve">
</v>
      </c>
      <c r="AK147" s="207"/>
      <c r="AL147" s="207"/>
      <c r="AM147" s="207" t="str">
        <f t="shared" si="21"/>
        <v/>
      </c>
      <c r="AN147" s="207" t="str">
        <f>IF(AO147&lt;&gt;"",SUM($AM$3:AM147),"")</f>
        <v/>
      </c>
      <c r="AO147" s="207" t="str">
        <f t="shared" si="22"/>
        <v/>
      </c>
      <c r="AQ147" s="315" t="str">
        <f ca="1">IF(ISNA(VLOOKUP(A147,Homework,$AK$1+1,FALSE)), "",VLOOKUP(A147,Homework,$AK$1+1,FALSE))</f>
        <v/>
      </c>
      <c r="AX147" s="129" t="str">
        <f ca="1">IF(ISNA(VLOOKUP($A147,Timetable,$AX$1,FALSE)),"",VLOOKUP($A147,Timetable,$AX$1,FALSE))</f>
        <v>8a1</v>
      </c>
      <c r="AY147" s="129" t="str">
        <f ca="1">IF(ISNA(VLOOKUP($A147,Timetable,$AY$1,FALSE)),"",VLOOKUP($A147,Timetable,$AY$1,FALSE))</f>
        <v>10a2</v>
      </c>
      <c r="AZ147" s="129">
        <f ca="1">IF(ISNA(VLOOKUP($A147,Timetable,$AZ$1,FALSE)),"",VLOOKUP($A147,Timetable,$AZ$1,FALSE))</f>
        <v>12</v>
      </c>
      <c r="BA147" s="129" t="str">
        <f ca="1">IF(ISNA(VLOOKUP($A147,Timetable,$BA$1,FALSE)),"",VLOOKUP($A147,Timetable,$BA$1,FALSE))</f>
        <v>9b4</v>
      </c>
      <c r="BB147" s="129" t="str">
        <f ca="1">IF(ISNA(VLOOKUP($A147,Timetable,$BB$1,FALSE)),"",VLOOKUP($A147,Timetable,$BB$1,FALSE))</f>
        <v>11b3</v>
      </c>
      <c r="BC147" s="129" t="str">
        <f ca="1">IF(ISNA(VLOOKUP($A147,Timetable,$BC$1,FALSE)),"",VLOOKUP($A147,Timetable,$BC$1,FALSE))</f>
        <v/>
      </c>
    </row>
    <row r="148" spans="1:55" s="129" customFormat="1" x14ac:dyDescent="0.2">
      <c r="A148" s="335"/>
      <c r="B148" s="313"/>
      <c r="C148" s="313"/>
      <c r="D148" s="328"/>
      <c r="E148" s="132"/>
      <c r="F148" s="313"/>
      <c r="G148" s="35" t="s">
        <v>77</v>
      </c>
      <c r="H148" s="35"/>
      <c r="I148" s="35"/>
      <c r="J148" s="35"/>
      <c r="K148" s="34"/>
      <c r="L148" s="34"/>
      <c r="M148" s="311"/>
      <c r="N148" s="325"/>
      <c r="O148" s="313"/>
      <c r="P148" s="313"/>
      <c r="Q148" s="313"/>
      <c r="R148" s="313"/>
      <c r="S148" s="313"/>
      <c r="T148" s="313"/>
      <c r="U148" s="314"/>
      <c r="V148" s="314"/>
      <c r="W148" s="314"/>
      <c r="X148" s="314"/>
      <c r="Y148" s="314"/>
      <c r="Z148" s="333"/>
      <c r="AA148" s="314"/>
      <c r="AB148" s="207" t="str">
        <f t="shared" si="24"/>
        <v/>
      </c>
      <c r="AC148" s="322"/>
      <c r="AD148" s="208" t="str">
        <f>IF(AND(I148="",J148=""),"","2) ")</f>
        <v/>
      </c>
      <c r="AE148" s="319"/>
      <c r="AF148" s="319"/>
      <c r="AG148" s="319"/>
      <c r="AH148" s="207" t="str">
        <f>IF(AND(E148=""),"","2) ")</f>
        <v/>
      </c>
      <c r="AI148" s="319"/>
      <c r="AJ148" s="319"/>
      <c r="AK148" s="207"/>
      <c r="AL148" s="208"/>
      <c r="AM148" s="207" t="str">
        <f t="shared" si="21"/>
        <v/>
      </c>
      <c r="AN148" s="207" t="str">
        <f>IF(AO148&lt;&gt;"",SUM($AM$3:AM148),"")</f>
        <v/>
      </c>
      <c r="AO148" s="207" t="str">
        <f t="shared" si="22"/>
        <v/>
      </c>
      <c r="AQ148" s="316"/>
    </row>
    <row r="149" spans="1:55" s="129" customFormat="1" x14ac:dyDescent="0.2">
      <c r="A149" s="335"/>
      <c r="B149" s="313"/>
      <c r="C149" s="313"/>
      <c r="D149" s="328"/>
      <c r="E149" s="135"/>
      <c r="F149" s="313"/>
      <c r="G149" s="35"/>
      <c r="H149" s="35"/>
      <c r="I149" s="35"/>
      <c r="J149" s="35"/>
      <c r="K149" s="34"/>
      <c r="L149" s="34"/>
      <c r="M149" s="311"/>
      <c r="N149" s="325"/>
      <c r="O149" s="313"/>
      <c r="P149" s="313"/>
      <c r="Q149" s="313"/>
      <c r="R149" s="313"/>
      <c r="S149" s="313"/>
      <c r="T149" s="313"/>
      <c r="U149" s="314"/>
      <c r="V149" s="314"/>
      <c r="W149" s="314"/>
      <c r="X149" s="314"/>
      <c r="Y149" s="314"/>
      <c r="Z149" s="333"/>
      <c r="AA149" s="314"/>
      <c r="AB149" s="207" t="str">
        <f t="shared" si="24"/>
        <v/>
      </c>
      <c r="AC149" s="322"/>
      <c r="AD149" s="208" t="str">
        <f>IF(AND(I149="",J149=""),"","3) ")</f>
        <v/>
      </c>
      <c r="AE149" s="319"/>
      <c r="AF149" s="319"/>
      <c r="AG149" s="319"/>
      <c r="AH149" s="207" t="str">
        <f>IF(AND(E149=""),"","3) ")</f>
        <v/>
      </c>
      <c r="AI149" s="319"/>
      <c r="AJ149" s="319"/>
      <c r="AK149" s="207"/>
      <c r="AL149" s="208"/>
      <c r="AM149" s="207" t="str">
        <f t="shared" si="21"/>
        <v/>
      </c>
      <c r="AN149" s="209" t="str">
        <f>IF(AO149&lt;&gt;"",SUM($AM$3:AM149),"")</f>
        <v/>
      </c>
      <c r="AO149" s="207" t="str">
        <f t="shared" si="22"/>
        <v/>
      </c>
      <c r="AQ149" s="316"/>
    </row>
    <row r="150" spans="1:55" s="129" customFormat="1" x14ac:dyDescent="0.2">
      <c r="A150" s="335"/>
      <c r="B150" s="313"/>
      <c r="C150" s="313"/>
      <c r="D150" s="329"/>
      <c r="E150" s="132"/>
      <c r="F150" s="313"/>
      <c r="G150" s="35"/>
      <c r="H150" s="35"/>
      <c r="I150" s="35"/>
      <c r="J150" s="35"/>
      <c r="K150" s="34"/>
      <c r="L150" s="34"/>
      <c r="M150" s="311"/>
      <c r="N150" s="325"/>
      <c r="O150" s="313"/>
      <c r="P150" s="313"/>
      <c r="Q150" s="313"/>
      <c r="R150" s="313"/>
      <c r="S150" s="313"/>
      <c r="T150" s="313"/>
      <c r="U150" s="314"/>
      <c r="V150" s="314"/>
      <c r="W150" s="314"/>
      <c r="X150" s="314"/>
      <c r="Y150" s="314"/>
      <c r="Z150" s="333"/>
      <c r="AA150" s="314"/>
      <c r="AB150" s="207" t="str">
        <f t="shared" si="24"/>
        <v/>
      </c>
      <c r="AC150" s="322"/>
      <c r="AD150" s="208" t="str">
        <f>IF(AND(I150="",J150=""),"","4) ")</f>
        <v/>
      </c>
      <c r="AE150" s="319"/>
      <c r="AF150" s="319"/>
      <c r="AG150" s="319"/>
      <c r="AH150" s="207" t="str">
        <f>IF(AND(E150=""),"","4) ")</f>
        <v/>
      </c>
      <c r="AI150" s="319"/>
      <c r="AJ150" s="319"/>
      <c r="AK150" s="207"/>
      <c r="AL150" s="208"/>
      <c r="AM150" s="207" t="str">
        <f t="shared" si="21"/>
        <v/>
      </c>
      <c r="AN150" s="209" t="str">
        <f>IF(AO150&lt;&gt;"",SUM($AM$3:AM150),"")</f>
        <v/>
      </c>
      <c r="AO150" s="207" t="str">
        <f t="shared" si="22"/>
        <v/>
      </c>
      <c r="AQ150" s="316"/>
    </row>
    <row r="151" spans="1:55" s="129" customFormat="1" x14ac:dyDescent="0.2">
      <c r="A151" s="335"/>
      <c r="B151" s="313"/>
      <c r="C151" s="313"/>
      <c r="D151" s="330" t="s">
        <v>184</v>
      </c>
      <c r="E151" s="135"/>
      <c r="F151" s="313"/>
      <c r="G151" s="35"/>
      <c r="H151" s="35"/>
      <c r="I151" s="35"/>
      <c r="J151" s="35"/>
      <c r="K151" s="34"/>
      <c r="L151" s="34"/>
      <c r="M151" s="311"/>
      <c r="N151" s="325"/>
      <c r="O151" s="313"/>
      <c r="P151" s="313"/>
      <c r="Q151" s="313"/>
      <c r="R151" s="313"/>
      <c r="S151" s="313"/>
      <c r="T151" s="313"/>
      <c r="U151" s="314"/>
      <c r="V151" s="314"/>
      <c r="W151" s="314"/>
      <c r="X151" s="314"/>
      <c r="Y151" s="314"/>
      <c r="Z151" s="333"/>
      <c r="AA151" s="314"/>
      <c r="AB151" s="207" t="str">
        <f t="shared" si="24"/>
        <v/>
      </c>
      <c r="AC151" s="322"/>
      <c r="AD151" s="208" t="str">
        <f>IF(AND(I151="",J151=""),"","5) ")</f>
        <v/>
      </c>
      <c r="AE151" s="319"/>
      <c r="AF151" s="319"/>
      <c r="AG151" s="319"/>
      <c r="AH151" s="207" t="str">
        <f>IF(AND(E151=""),"","1) ")</f>
        <v/>
      </c>
      <c r="AI151" s="319"/>
      <c r="AJ151" s="319"/>
      <c r="AK151" s="207"/>
      <c r="AL151" s="208"/>
      <c r="AM151" s="207" t="str">
        <f t="shared" si="21"/>
        <v/>
      </c>
      <c r="AN151" s="209" t="str">
        <f>IF(AO151&lt;&gt;"",SUM($AM$3:AM151),"")</f>
        <v/>
      </c>
      <c r="AO151" s="207" t="str">
        <f t="shared" si="22"/>
        <v/>
      </c>
      <c r="AQ151" s="316"/>
    </row>
    <row r="152" spans="1:55" s="129" customFormat="1" x14ac:dyDescent="0.2">
      <c r="A152" s="236" t="str">
        <f ca="1">IF(A147&lt;&gt;"","Lesson"&amp;" "&amp;MATCH($A$1,AX147:BC147,0),"")</f>
        <v>Lesson 1</v>
      </c>
      <c r="B152" s="313"/>
      <c r="C152" s="313"/>
      <c r="D152" s="331"/>
      <c r="E152" s="132"/>
      <c r="F152" s="313"/>
      <c r="G152" s="35"/>
      <c r="H152" s="35"/>
      <c r="I152" s="35"/>
      <c r="J152" s="35"/>
      <c r="K152" s="34"/>
      <c r="L152" s="34"/>
      <c r="M152" s="311"/>
      <c r="N152" s="325"/>
      <c r="O152" s="313"/>
      <c r="P152" s="313"/>
      <c r="Q152" s="313"/>
      <c r="R152" s="313"/>
      <c r="S152" s="313"/>
      <c r="T152" s="313"/>
      <c r="U152" s="314"/>
      <c r="V152" s="314"/>
      <c r="W152" s="314"/>
      <c r="X152" s="314"/>
      <c r="Y152" s="314"/>
      <c r="Z152" s="333"/>
      <c r="AA152" s="314"/>
      <c r="AB152" s="207" t="str">
        <f t="shared" si="24"/>
        <v/>
      </c>
      <c r="AC152" s="322"/>
      <c r="AD152" s="208" t="str">
        <f>IF(AND(I152="",J152=""),"","6) ")</f>
        <v/>
      </c>
      <c r="AE152" s="319"/>
      <c r="AF152" s="319"/>
      <c r="AG152" s="319"/>
      <c r="AH152" s="207" t="str">
        <f>IF(AND(E152=""),"","2) ")</f>
        <v/>
      </c>
      <c r="AI152" s="319"/>
      <c r="AJ152" s="319"/>
      <c r="AK152" s="207"/>
      <c r="AL152" s="208"/>
      <c r="AM152" s="207" t="str">
        <f t="shared" si="21"/>
        <v/>
      </c>
      <c r="AN152" s="209" t="str">
        <f>IF(AO152&lt;&gt;"",SUM($AM$3:AM152),"")</f>
        <v/>
      </c>
      <c r="AO152" s="207" t="str">
        <f t="shared" si="22"/>
        <v/>
      </c>
      <c r="AQ152" s="316"/>
    </row>
    <row r="153" spans="1:55" s="129" customFormat="1" x14ac:dyDescent="0.2">
      <c r="A153" s="237" t="str">
        <f ca="1">IF(A147&lt;&gt;"","Room"&amp;VLOOKUP(A147,Rooms,MATCH($A$1,AX147:BC147,0)+1,FALSE),"")</f>
        <v>Room</v>
      </c>
      <c r="B153" s="313"/>
      <c r="C153" s="313"/>
      <c r="D153" s="331"/>
      <c r="E153" s="135"/>
      <c r="F153" s="313"/>
      <c r="G153" s="35"/>
      <c r="H153" s="35"/>
      <c r="I153" s="35"/>
      <c r="J153" s="35"/>
      <c r="K153" s="34"/>
      <c r="L153" s="34"/>
      <c r="M153" s="311"/>
      <c r="N153" s="325"/>
      <c r="O153" s="313"/>
      <c r="P153" s="313"/>
      <c r="Q153" s="313"/>
      <c r="R153" s="313"/>
      <c r="S153" s="313"/>
      <c r="T153" s="313"/>
      <c r="U153" s="314"/>
      <c r="V153" s="314"/>
      <c r="W153" s="314"/>
      <c r="X153" s="314"/>
      <c r="Y153" s="314"/>
      <c r="Z153" s="333"/>
      <c r="AA153" s="314"/>
      <c r="AB153" s="207" t="str">
        <f t="shared" si="24"/>
        <v/>
      </c>
      <c r="AC153" s="322"/>
      <c r="AD153" s="208" t="str">
        <f>IF(AND(I153="",J153=""),"","7) ")</f>
        <v/>
      </c>
      <c r="AE153" s="319"/>
      <c r="AF153" s="319"/>
      <c r="AG153" s="319"/>
      <c r="AH153" s="207" t="str">
        <f>IF(AND(E153=""),"","3) ")</f>
        <v/>
      </c>
      <c r="AI153" s="319"/>
      <c r="AJ153" s="319"/>
      <c r="AK153" s="207"/>
      <c r="AL153" s="208"/>
      <c r="AM153" s="207" t="str">
        <f t="shared" si="21"/>
        <v/>
      </c>
      <c r="AN153" s="209" t="str">
        <f>IF(AO153&lt;&gt;"",SUM($AM$3:AM153),"")</f>
        <v/>
      </c>
      <c r="AO153" s="207" t="str">
        <f t="shared" si="22"/>
        <v/>
      </c>
      <c r="AQ153" s="316"/>
    </row>
    <row r="154" spans="1:55" s="129" customFormat="1" x14ac:dyDescent="0.2">
      <c r="A154" s="238"/>
      <c r="B154" s="313"/>
      <c r="C154" s="313"/>
      <c r="D154" s="332"/>
      <c r="E154" s="132"/>
      <c r="F154" s="313"/>
      <c r="G154" s="35" t="s">
        <v>76</v>
      </c>
      <c r="H154" s="35"/>
      <c r="I154" s="35"/>
      <c r="J154" s="35"/>
      <c r="K154" s="34"/>
      <c r="L154" s="36"/>
      <c r="M154" s="312"/>
      <c r="N154" s="326"/>
      <c r="O154" s="313"/>
      <c r="P154" s="313"/>
      <c r="Q154" s="313"/>
      <c r="R154" s="313"/>
      <c r="S154" s="313"/>
      <c r="T154" s="313"/>
      <c r="U154" s="314"/>
      <c r="V154" s="314"/>
      <c r="W154" s="314"/>
      <c r="X154" s="314"/>
      <c r="Y154" s="314"/>
      <c r="Z154" s="333"/>
      <c r="AA154" s="314"/>
      <c r="AB154" s="207" t="str">
        <f ca="1">IF(M147="","",M147)</f>
        <v/>
      </c>
      <c r="AC154" s="323"/>
      <c r="AD154" s="208" t="str">
        <f>IF(AND(I154="",J154=""),"","8) ")</f>
        <v/>
      </c>
      <c r="AE154" s="320"/>
      <c r="AF154" s="320"/>
      <c r="AG154" s="320"/>
      <c r="AH154" s="207" t="str">
        <f>IF(AND(E154=""),"","4) ")</f>
        <v/>
      </c>
      <c r="AI154" s="320"/>
      <c r="AJ154" s="320"/>
      <c r="AK154" s="207"/>
      <c r="AL154" s="208"/>
      <c r="AM154" s="207" t="str">
        <f t="shared" ca="1" si="21"/>
        <v/>
      </c>
      <c r="AN154" s="209" t="str">
        <f ca="1">IF(AO154&lt;&gt;"",SUM($AM$3:AM154),"")</f>
        <v/>
      </c>
      <c r="AO154" s="207" t="str">
        <f t="shared" ca="1" si="22"/>
        <v/>
      </c>
      <c r="AQ154" s="317"/>
    </row>
    <row r="155" spans="1:55" s="129" customFormat="1" x14ac:dyDescent="0.2">
      <c r="A155" s="334" t="str">
        <f ca="1">IF(ISNA(VLOOKUP(AC155,INDIRECT($AL$1),2, FALSE)),"", VLOOKUP(AC155,INDIRECT($AL$1),2, FALSE))</f>
        <v>Tuesday 14th Dec</v>
      </c>
      <c r="B155" s="313"/>
      <c r="C155" s="313"/>
      <c r="D155" s="327" t="s">
        <v>183</v>
      </c>
      <c r="E155" s="135"/>
      <c r="F155" s="313"/>
      <c r="G155" s="35" t="s">
        <v>75</v>
      </c>
      <c r="H155" s="35"/>
      <c r="I155" s="35"/>
      <c r="J155" s="35"/>
      <c r="K155" s="34"/>
      <c r="L155" s="34"/>
      <c r="M155" s="310" t="str">
        <f ca="1">AQ155</f>
        <v/>
      </c>
      <c r="N155" s="324"/>
      <c r="O155" s="313"/>
      <c r="P155" s="313"/>
      <c r="Q155" s="313"/>
      <c r="R155" s="313"/>
      <c r="S155" s="313"/>
      <c r="T155" s="313"/>
      <c r="U155" s="314"/>
      <c r="V155" s="314"/>
      <c r="W155" s="314"/>
      <c r="X155" s="314"/>
      <c r="Y155" s="314"/>
      <c r="Z155" s="314"/>
      <c r="AA155" s="314"/>
      <c r="AB155" s="207" t="str">
        <f t="shared" ref="AB155:AB161" si="25">IF(L155="Yes",J155,"")</f>
        <v/>
      </c>
      <c r="AC155" s="321">
        <v>20</v>
      </c>
      <c r="AD155" s="208" t="str">
        <f>IF(AND(I155="",J155=""),"","1) ")</f>
        <v/>
      </c>
      <c r="AE155" s="318" t="str">
        <f>CONCATENATE(AD155,I155,J155," ",H155,CHAR(10),AD156,I156,J156," ",H156,CHAR(10),AD157,I157,J157," ",H157,CHAR(10),AD158,I158,J158," ",H158,CHAR(10),AD159,I159,J159," ",H159,CHAR(10))</f>
        <v xml:space="preserve"> 
</v>
      </c>
      <c r="AF155" s="318" t="str">
        <f>CONCATENATE(AD160,I160,J160," ",H160,CHAR(10),AD161,I161,J161," ",H161,CHAR(10),AD162,I162,J162," ",H162,CHAR(10))</f>
        <v xml:space="preserve"> 
</v>
      </c>
      <c r="AG155" s="318" t="str">
        <f>CONCATENATE(AE155,AF155)</f>
        <v xml:space="preserve"> 
</v>
      </c>
      <c r="AH155" s="207" t="str">
        <f>IF(AND(E155=""),"","1) ")</f>
        <v/>
      </c>
      <c r="AI155" s="318" t="str">
        <f>CONCATENATE(AH155,E155,CHAR(10),AH156,E156,CHAR(10),AH157,E157,CHAR(10),AH158,E158)</f>
        <v xml:space="preserve">
</v>
      </c>
      <c r="AJ155" s="318" t="str">
        <f>CONCATENATE(AH159,E159,CHAR(10),AH160,E160,CHAR(10),AH161,E161,CHAR(10),AH162,E162)</f>
        <v xml:space="preserve">
</v>
      </c>
      <c r="AK155" s="207"/>
      <c r="AL155" s="207"/>
      <c r="AM155" s="207" t="str">
        <f t="shared" si="21"/>
        <v/>
      </c>
      <c r="AN155" s="207" t="str">
        <f>IF(AO155&lt;&gt;"",SUM($AM$3:AM155),"")</f>
        <v/>
      </c>
      <c r="AO155" s="207" t="str">
        <f t="shared" si="22"/>
        <v/>
      </c>
      <c r="AQ155" s="315" t="str">
        <f ca="1">IF(ISNA(VLOOKUP(A155,Homework,$AK$1+1,FALSE)), "",VLOOKUP(A155,Homework,$AK$1+1,FALSE))</f>
        <v/>
      </c>
      <c r="AX155" s="129" t="str">
        <f ca="1">IF(ISNA(VLOOKUP($A155,Timetable,$AX$1,FALSE)),"",VLOOKUP($A155,Timetable,$AX$1,FALSE))</f>
        <v/>
      </c>
      <c r="AY155" s="129">
        <f ca="1">IF(ISNA(VLOOKUP($A155,Timetable,$AY$1,FALSE)),"",VLOOKUP($A155,Timetable,$AY$1,FALSE))</f>
        <v>13</v>
      </c>
      <c r="AZ155" s="129" t="str">
        <f ca="1">IF(ISNA(VLOOKUP($A155,Timetable,$AZ$1,FALSE)),"",VLOOKUP($A155,Timetable,$AZ$1,FALSE))</f>
        <v>7c2</v>
      </c>
      <c r="BA155" s="129" t="str">
        <f ca="1">IF(ISNA(VLOOKUP($A155,Timetable,$BA$1,FALSE)),"",VLOOKUP($A155,Timetable,$BA$1,FALSE))</f>
        <v>10a2</v>
      </c>
      <c r="BB155" s="129" t="str">
        <f ca="1">IF(ISNA(VLOOKUP($A155,Timetable,$BB$1,FALSE)),"",VLOOKUP($A155,Timetable,$BB$1,FALSE))</f>
        <v>8a1</v>
      </c>
      <c r="BC155" s="129" t="str">
        <f ca="1">IF(ISNA(VLOOKUP($A155,Timetable,$BC$1,FALSE)),"",VLOOKUP($A155,Timetable,$BC$1,FALSE))</f>
        <v/>
      </c>
    </row>
    <row r="156" spans="1:55" s="129" customFormat="1" x14ac:dyDescent="0.2">
      <c r="A156" s="335"/>
      <c r="B156" s="313"/>
      <c r="C156" s="313"/>
      <c r="D156" s="328"/>
      <c r="E156" s="132"/>
      <c r="F156" s="313"/>
      <c r="G156" s="35" t="s">
        <v>77</v>
      </c>
      <c r="H156" s="35"/>
      <c r="I156" s="35"/>
      <c r="J156" s="35"/>
      <c r="K156" s="34"/>
      <c r="L156" s="34"/>
      <c r="M156" s="311"/>
      <c r="N156" s="325"/>
      <c r="O156" s="313"/>
      <c r="P156" s="313"/>
      <c r="Q156" s="313"/>
      <c r="R156" s="313"/>
      <c r="S156" s="313"/>
      <c r="T156" s="313"/>
      <c r="U156" s="314"/>
      <c r="V156" s="314"/>
      <c r="W156" s="314"/>
      <c r="X156" s="314"/>
      <c r="Y156" s="314"/>
      <c r="Z156" s="333"/>
      <c r="AA156" s="314"/>
      <c r="AB156" s="207" t="str">
        <f t="shared" si="25"/>
        <v/>
      </c>
      <c r="AC156" s="322"/>
      <c r="AD156" s="208" t="str">
        <f>IF(AND(I156="",J156=""),"","2) ")</f>
        <v/>
      </c>
      <c r="AE156" s="319"/>
      <c r="AF156" s="319"/>
      <c r="AG156" s="319"/>
      <c r="AH156" s="207" t="str">
        <f>IF(AND(E156=""),"","2) ")</f>
        <v/>
      </c>
      <c r="AI156" s="319"/>
      <c r="AJ156" s="319"/>
      <c r="AK156" s="207"/>
      <c r="AL156" s="208"/>
      <c r="AM156" s="207" t="str">
        <f t="shared" si="21"/>
        <v/>
      </c>
      <c r="AN156" s="207" t="str">
        <f>IF(AO156&lt;&gt;"",SUM($AM$3:AM156),"")</f>
        <v/>
      </c>
      <c r="AO156" s="207" t="str">
        <f t="shared" si="22"/>
        <v/>
      </c>
      <c r="AQ156" s="316"/>
    </row>
    <row r="157" spans="1:55" s="129" customFormat="1" x14ac:dyDescent="0.2">
      <c r="A157" s="335"/>
      <c r="B157" s="313"/>
      <c r="C157" s="313"/>
      <c r="D157" s="328"/>
      <c r="E157" s="135"/>
      <c r="F157" s="313"/>
      <c r="G157" s="35"/>
      <c r="H157" s="35"/>
      <c r="I157" s="35"/>
      <c r="J157" s="35"/>
      <c r="K157" s="34"/>
      <c r="L157" s="34"/>
      <c r="M157" s="311"/>
      <c r="N157" s="325"/>
      <c r="O157" s="313"/>
      <c r="P157" s="313"/>
      <c r="Q157" s="313"/>
      <c r="R157" s="313"/>
      <c r="S157" s="313"/>
      <c r="T157" s="313"/>
      <c r="U157" s="314"/>
      <c r="V157" s="314"/>
      <c r="W157" s="314"/>
      <c r="X157" s="314"/>
      <c r="Y157" s="314"/>
      <c r="Z157" s="333"/>
      <c r="AA157" s="314"/>
      <c r="AB157" s="207" t="str">
        <f t="shared" si="25"/>
        <v/>
      </c>
      <c r="AC157" s="322"/>
      <c r="AD157" s="208" t="str">
        <f>IF(AND(I157="",J157=""),"","3) ")</f>
        <v/>
      </c>
      <c r="AE157" s="319"/>
      <c r="AF157" s="319"/>
      <c r="AG157" s="319"/>
      <c r="AH157" s="207" t="str">
        <f>IF(AND(E157=""),"","3) ")</f>
        <v/>
      </c>
      <c r="AI157" s="319"/>
      <c r="AJ157" s="319"/>
      <c r="AK157" s="207"/>
      <c r="AL157" s="208"/>
      <c r="AM157" s="207" t="str">
        <f t="shared" si="21"/>
        <v/>
      </c>
      <c r="AN157" s="209" t="str">
        <f>IF(AO157&lt;&gt;"",SUM($AM$3:AM157),"")</f>
        <v/>
      </c>
      <c r="AO157" s="207" t="str">
        <f t="shared" si="22"/>
        <v/>
      </c>
      <c r="AQ157" s="316"/>
    </row>
    <row r="158" spans="1:55" s="129" customFormat="1" x14ac:dyDescent="0.2">
      <c r="A158" s="335"/>
      <c r="B158" s="313"/>
      <c r="C158" s="313"/>
      <c r="D158" s="329"/>
      <c r="E158" s="132"/>
      <c r="F158" s="313"/>
      <c r="G158" s="35"/>
      <c r="H158" s="35"/>
      <c r="I158" s="35"/>
      <c r="J158" s="35"/>
      <c r="K158" s="34"/>
      <c r="L158" s="34"/>
      <c r="M158" s="311"/>
      <c r="N158" s="325"/>
      <c r="O158" s="313"/>
      <c r="P158" s="313"/>
      <c r="Q158" s="313"/>
      <c r="R158" s="313"/>
      <c r="S158" s="313"/>
      <c r="T158" s="313"/>
      <c r="U158" s="314"/>
      <c r="V158" s="314"/>
      <c r="W158" s="314"/>
      <c r="X158" s="314"/>
      <c r="Y158" s="314"/>
      <c r="Z158" s="333"/>
      <c r="AA158" s="314"/>
      <c r="AB158" s="207" t="str">
        <f t="shared" si="25"/>
        <v/>
      </c>
      <c r="AC158" s="322"/>
      <c r="AD158" s="208" t="str">
        <f>IF(AND(I158="",J158=""),"","4) ")</f>
        <v/>
      </c>
      <c r="AE158" s="319"/>
      <c r="AF158" s="319"/>
      <c r="AG158" s="319"/>
      <c r="AH158" s="207" t="str">
        <f>IF(AND(E158=""),"","4) ")</f>
        <v/>
      </c>
      <c r="AI158" s="319"/>
      <c r="AJ158" s="319"/>
      <c r="AK158" s="207"/>
      <c r="AL158" s="208"/>
      <c r="AM158" s="207" t="str">
        <f t="shared" si="21"/>
        <v/>
      </c>
      <c r="AN158" s="209" t="str">
        <f>IF(AO158&lt;&gt;"",SUM($AM$3:AM158),"")</f>
        <v/>
      </c>
      <c r="AO158" s="207" t="str">
        <f t="shared" si="22"/>
        <v/>
      </c>
      <c r="AQ158" s="316"/>
    </row>
    <row r="159" spans="1:55" s="129" customFormat="1" x14ac:dyDescent="0.2">
      <c r="A159" s="335"/>
      <c r="B159" s="313"/>
      <c r="C159" s="313"/>
      <c r="D159" s="330" t="s">
        <v>184</v>
      </c>
      <c r="E159" s="135"/>
      <c r="F159" s="313"/>
      <c r="G159" s="35"/>
      <c r="H159" s="35"/>
      <c r="I159" s="35"/>
      <c r="J159" s="35"/>
      <c r="K159" s="34"/>
      <c r="L159" s="34"/>
      <c r="M159" s="311"/>
      <c r="N159" s="325"/>
      <c r="O159" s="313"/>
      <c r="P159" s="313"/>
      <c r="Q159" s="313"/>
      <c r="R159" s="313"/>
      <c r="S159" s="313"/>
      <c r="T159" s="313"/>
      <c r="U159" s="314"/>
      <c r="V159" s="314"/>
      <c r="W159" s="314"/>
      <c r="X159" s="314"/>
      <c r="Y159" s="314"/>
      <c r="Z159" s="333"/>
      <c r="AA159" s="314"/>
      <c r="AB159" s="207" t="str">
        <f t="shared" si="25"/>
        <v/>
      </c>
      <c r="AC159" s="322"/>
      <c r="AD159" s="208" t="str">
        <f>IF(AND(I159="",J159=""),"","5) ")</f>
        <v/>
      </c>
      <c r="AE159" s="319"/>
      <c r="AF159" s="319"/>
      <c r="AG159" s="319"/>
      <c r="AH159" s="207" t="str">
        <f>IF(AND(E159=""),"","1) ")</f>
        <v/>
      </c>
      <c r="AI159" s="319"/>
      <c r="AJ159" s="319"/>
      <c r="AK159" s="207"/>
      <c r="AL159" s="208"/>
      <c r="AM159" s="207" t="str">
        <f t="shared" si="21"/>
        <v/>
      </c>
      <c r="AN159" s="209" t="str">
        <f>IF(AO159&lt;&gt;"",SUM($AM$3:AM159),"")</f>
        <v/>
      </c>
      <c r="AO159" s="207" t="str">
        <f t="shared" si="22"/>
        <v/>
      </c>
      <c r="AQ159" s="316"/>
    </row>
    <row r="160" spans="1:55" s="129" customFormat="1" x14ac:dyDescent="0.2">
      <c r="A160" s="236" t="str">
        <f ca="1">IF(A155&lt;&gt;"","Lesson"&amp;" "&amp;MATCH($A$1,AX155:BC155,0),"")</f>
        <v>Lesson 5</v>
      </c>
      <c r="B160" s="313"/>
      <c r="C160" s="313"/>
      <c r="D160" s="331"/>
      <c r="E160" s="132"/>
      <c r="F160" s="313"/>
      <c r="G160" s="35"/>
      <c r="H160" s="35"/>
      <c r="I160" s="35"/>
      <c r="J160" s="35"/>
      <c r="K160" s="34"/>
      <c r="L160" s="34"/>
      <c r="M160" s="311"/>
      <c r="N160" s="325"/>
      <c r="O160" s="313"/>
      <c r="P160" s="313"/>
      <c r="Q160" s="313"/>
      <c r="R160" s="313"/>
      <c r="S160" s="313"/>
      <c r="T160" s="313"/>
      <c r="U160" s="314"/>
      <c r="V160" s="314"/>
      <c r="W160" s="314"/>
      <c r="X160" s="314"/>
      <c r="Y160" s="314"/>
      <c r="Z160" s="333"/>
      <c r="AA160" s="314"/>
      <c r="AB160" s="207" t="str">
        <f t="shared" si="25"/>
        <v/>
      </c>
      <c r="AC160" s="322"/>
      <c r="AD160" s="208" t="str">
        <f>IF(AND(I160="",J160=""),"","6) ")</f>
        <v/>
      </c>
      <c r="AE160" s="319"/>
      <c r="AF160" s="319"/>
      <c r="AG160" s="319"/>
      <c r="AH160" s="207" t="str">
        <f>IF(AND(E160=""),"","2) ")</f>
        <v/>
      </c>
      <c r="AI160" s="319"/>
      <c r="AJ160" s="319"/>
      <c r="AK160" s="207"/>
      <c r="AL160" s="208"/>
      <c r="AM160" s="207" t="str">
        <f t="shared" si="21"/>
        <v/>
      </c>
      <c r="AN160" s="209" t="str">
        <f>IF(AO160&lt;&gt;"",SUM($AM$3:AM160),"")</f>
        <v/>
      </c>
      <c r="AO160" s="207" t="str">
        <f t="shared" si="22"/>
        <v/>
      </c>
      <c r="AQ160" s="316"/>
    </row>
    <row r="161" spans="1:55" s="129" customFormat="1" x14ac:dyDescent="0.2">
      <c r="A161" s="237" t="str">
        <f ca="1">IF(A155&lt;&gt;"","Room"&amp;VLOOKUP(A155,Rooms,MATCH($A$1,AX155:BC155,0)+1,FALSE),"")</f>
        <v>Room</v>
      </c>
      <c r="B161" s="313"/>
      <c r="C161" s="313"/>
      <c r="D161" s="331"/>
      <c r="E161" s="135"/>
      <c r="F161" s="313"/>
      <c r="G161" s="35"/>
      <c r="H161" s="35"/>
      <c r="I161" s="35"/>
      <c r="J161" s="35"/>
      <c r="K161" s="34"/>
      <c r="L161" s="34"/>
      <c r="M161" s="311"/>
      <c r="N161" s="325"/>
      <c r="O161" s="313"/>
      <c r="P161" s="313"/>
      <c r="Q161" s="313"/>
      <c r="R161" s="313"/>
      <c r="S161" s="313"/>
      <c r="T161" s="313"/>
      <c r="U161" s="314"/>
      <c r="V161" s="314"/>
      <c r="W161" s="314"/>
      <c r="X161" s="314"/>
      <c r="Y161" s="314"/>
      <c r="Z161" s="333"/>
      <c r="AA161" s="314"/>
      <c r="AB161" s="207" t="str">
        <f t="shared" si="25"/>
        <v/>
      </c>
      <c r="AC161" s="322"/>
      <c r="AD161" s="208" t="str">
        <f>IF(AND(I161="",J161=""),"","7) ")</f>
        <v/>
      </c>
      <c r="AE161" s="319"/>
      <c r="AF161" s="319"/>
      <c r="AG161" s="319"/>
      <c r="AH161" s="207" t="str">
        <f>IF(AND(E161=""),"","3) ")</f>
        <v/>
      </c>
      <c r="AI161" s="319"/>
      <c r="AJ161" s="319"/>
      <c r="AK161" s="207"/>
      <c r="AL161" s="208"/>
      <c r="AM161" s="207" t="str">
        <f t="shared" si="21"/>
        <v/>
      </c>
      <c r="AN161" s="209" t="str">
        <f>IF(AO161&lt;&gt;"",SUM($AM$3:AM161),"")</f>
        <v/>
      </c>
      <c r="AO161" s="207" t="str">
        <f t="shared" si="22"/>
        <v/>
      </c>
      <c r="AQ161" s="316"/>
    </row>
    <row r="162" spans="1:55" s="129" customFormat="1" x14ac:dyDescent="0.2">
      <c r="A162" s="238"/>
      <c r="B162" s="313"/>
      <c r="C162" s="313"/>
      <c r="D162" s="332"/>
      <c r="E162" s="132"/>
      <c r="F162" s="313"/>
      <c r="G162" s="35" t="s">
        <v>76</v>
      </c>
      <c r="H162" s="35"/>
      <c r="I162" s="35"/>
      <c r="J162" s="35"/>
      <c r="K162" s="34"/>
      <c r="L162" s="36"/>
      <c r="M162" s="312"/>
      <c r="N162" s="326"/>
      <c r="O162" s="313"/>
      <c r="P162" s="313"/>
      <c r="Q162" s="313"/>
      <c r="R162" s="313"/>
      <c r="S162" s="313"/>
      <c r="T162" s="313"/>
      <c r="U162" s="314"/>
      <c r="V162" s="314"/>
      <c r="W162" s="314"/>
      <c r="X162" s="314"/>
      <c r="Y162" s="314"/>
      <c r="Z162" s="333"/>
      <c r="AA162" s="314"/>
      <c r="AB162" s="207" t="str">
        <f ca="1">IF(M155="","",M155)</f>
        <v/>
      </c>
      <c r="AC162" s="323"/>
      <c r="AD162" s="208" t="str">
        <f>IF(AND(I162="",J162=""),"","8) ")</f>
        <v/>
      </c>
      <c r="AE162" s="320"/>
      <c r="AF162" s="320"/>
      <c r="AG162" s="320"/>
      <c r="AH162" s="207" t="str">
        <f>IF(AND(E162=""),"","4) ")</f>
        <v/>
      </c>
      <c r="AI162" s="320"/>
      <c r="AJ162" s="320"/>
      <c r="AK162" s="207"/>
      <c r="AL162" s="208"/>
      <c r="AM162" s="207" t="str">
        <f t="shared" ca="1" si="21"/>
        <v/>
      </c>
      <c r="AN162" s="209" t="str">
        <f ca="1">IF(AO162&lt;&gt;"",SUM($AM$3:AM162),"")</f>
        <v/>
      </c>
      <c r="AO162" s="207" t="str">
        <f t="shared" ca="1" si="22"/>
        <v/>
      </c>
      <c r="AQ162" s="317"/>
    </row>
    <row r="163" spans="1:55" s="129" customFormat="1" x14ac:dyDescent="0.2">
      <c r="A163" s="334" t="str">
        <f ca="1">IF(ISNA(VLOOKUP(AC163,INDIRECT($AL$1),2, FALSE)),"", VLOOKUP(AC163,INDIRECT($AL$1),2, FALSE))</f>
        <v>Friday 17th Dec</v>
      </c>
      <c r="B163" s="313"/>
      <c r="C163" s="313"/>
      <c r="D163" s="327" t="s">
        <v>183</v>
      </c>
      <c r="E163" s="135"/>
      <c r="F163" s="313"/>
      <c r="G163" s="35" t="s">
        <v>75</v>
      </c>
      <c r="H163" s="35"/>
      <c r="I163" s="35"/>
      <c r="J163" s="35"/>
      <c r="K163" s="34"/>
      <c r="L163" s="34"/>
      <c r="M163" s="310" t="str">
        <f ca="1">AQ163</f>
        <v/>
      </c>
      <c r="N163" s="324"/>
      <c r="O163" s="313"/>
      <c r="P163" s="313"/>
      <c r="Q163" s="313"/>
      <c r="R163" s="313"/>
      <c r="S163" s="313"/>
      <c r="T163" s="313"/>
      <c r="U163" s="314"/>
      <c r="V163" s="314"/>
      <c r="W163" s="314"/>
      <c r="X163" s="314"/>
      <c r="Y163" s="314"/>
      <c r="Z163" s="314"/>
      <c r="AA163" s="314"/>
      <c r="AB163" s="207" t="str">
        <f t="shared" ref="AB163:AB169" si="26">IF(L163="Yes",J163,"")</f>
        <v/>
      </c>
      <c r="AC163" s="321">
        <v>21</v>
      </c>
      <c r="AD163" s="208" t="str">
        <f>IF(AND(I163="",J163=""),"","1) ")</f>
        <v/>
      </c>
      <c r="AE163" s="318" t="str">
        <f>CONCATENATE(AD163,I163,J163," ",H163,CHAR(10),AD164,I164,J164," ",H164,CHAR(10),AD165,I165,J165," ",H165,CHAR(10),AD166,I166,J166," ",H166,CHAR(10),AD167,I167,J167," ",H167,CHAR(10))</f>
        <v xml:space="preserve"> 
</v>
      </c>
      <c r="AF163" s="318" t="str">
        <f>CONCATENATE(AD168,I168,J168," ",H168,CHAR(10),AD169,I169,J169," ",H169,CHAR(10),AD170,I170,J170," ",H170,CHAR(10))</f>
        <v xml:space="preserve"> 
</v>
      </c>
      <c r="AG163" s="318" t="str">
        <f>CONCATENATE(AE163,AF163)</f>
        <v xml:space="preserve"> 
</v>
      </c>
      <c r="AH163" s="207" t="str">
        <f>IF(AND(E163=""),"","1) ")</f>
        <v/>
      </c>
      <c r="AI163" s="318" t="str">
        <f>CONCATENATE(AH163,E163,CHAR(10),AH164,E164,CHAR(10),AH165,E165,CHAR(10),AH166,E166)</f>
        <v xml:space="preserve">
</v>
      </c>
      <c r="AJ163" s="318" t="str">
        <f>CONCATENATE(AH167,E167,CHAR(10),AH168,E168,CHAR(10),AH169,E169,CHAR(10),AH170,E170)</f>
        <v xml:space="preserve">
</v>
      </c>
      <c r="AK163" s="207"/>
      <c r="AL163" s="207"/>
      <c r="AM163" s="207" t="str">
        <f t="shared" si="21"/>
        <v/>
      </c>
      <c r="AN163" s="207" t="str">
        <f>IF(AO163&lt;&gt;"",SUM($AM$3:AM163),"")</f>
        <v/>
      </c>
      <c r="AO163" s="207" t="str">
        <f t="shared" si="22"/>
        <v/>
      </c>
      <c r="AQ163" s="315" t="str">
        <f ca="1">IF(ISNA(VLOOKUP(A163,Homework,$AK$1+1,FALSE)), "",VLOOKUP(A163,Homework,$AK$1+1,FALSE))</f>
        <v/>
      </c>
      <c r="AX163" s="129" t="str">
        <f ca="1">IF(ISNA(VLOOKUP($A163,Timetable,$AX$1,FALSE)),"",VLOOKUP($A163,Timetable,$AX$1,FALSE))</f>
        <v>11b3</v>
      </c>
      <c r="AY163" s="129">
        <f ca="1">IF(ISNA(VLOOKUP($A163,Timetable,$AY$1,FALSE)),"",VLOOKUP($A163,Timetable,$AY$1,FALSE))</f>
        <v>12</v>
      </c>
      <c r="AZ163" s="129" t="str">
        <f ca="1">IF(ISNA(VLOOKUP($A163,Timetable,$AZ$1,FALSE)),"",VLOOKUP($A163,Timetable,$AZ$1,FALSE))</f>
        <v>8a1</v>
      </c>
      <c r="BA163" s="129" t="str">
        <f ca="1">IF(ISNA(VLOOKUP($A163,Timetable,$BA$1,FALSE)),"",VLOOKUP($A163,Timetable,$BA$1,FALSE))</f>
        <v>9b4</v>
      </c>
      <c r="BB163" s="129" t="str">
        <f ca="1">IF(ISNA(VLOOKUP($A163,Timetable,$BB$1,FALSE)),"",VLOOKUP($A163,Timetable,$BB$1,FALSE))</f>
        <v/>
      </c>
      <c r="BC163" s="129" t="str">
        <f ca="1">IF(ISNA(VLOOKUP($A163,Timetable,$BC$1,FALSE)),"",VLOOKUP($A163,Timetable,$BC$1,FALSE))</f>
        <v/>
      </c>
    </row>
    <row r="164" spans="1:55" s="129" customFormat="1" x14ac:dyDescent="0.2">
      <c r="A164" s="335"/>
      <c r="B164" s="313"/>
      <c r="C164" s="313"/>
      <c r="D164" s="328"/>
      <c r="E164" s="132"/>
      <c r="F164" s="313"/>
      <c r="G164" s="35" t="s">
        <v>77</v>
      </c>
      <c r="H164" s="35"/>
      <c r="I164" s="35"/>
      <c r="J164" s="35"/>
      <c r="K164" s="34"/>
      <c r="L164" s="34"/>
      <c r="M164" s="311"/>
      <c r="N164" s="325"/>
      <c r="O164" s="313"/>
      <c r="P164" s="313"/>
      <c r="Q164" s="313"/>
      <c r="R164" s="313"/>
      <c r="S164" s="313"/>
      <c r="T164" s="313"/>
      <c r="U164" s="314"/>
      <c r="V164" s="314"/>
      <c r="W164" s="314"/>
      <c r="X164" s="314"/>
      <c r="Y164" s="314"/>
      <c r="Z164" s="333"/>
      <c r="AA164" s="314"/>
      <c r="AB164" s="207" t="str">
        <f t="shared" si="26"/>
        <v/>
      </c>
      <c r="AC164" s="322"/>
      <c r="AD164" s="208" t="str">
        <f>IF(AND(I164="",J164=""),"","2) ")</f>
        <v/>
      </c>
      <c r="AE164" s="319"/>
      <c r="AF164" s="319"/>
      <c r="AG164" s="319"/>
      <c r="AH164" s="207" t="str">
        <f>IF(AND(E164=""),"","2) ")</f>
        <v/>
      </c>
      <c r="AI164" s="319"/>
      <c r="AJ164" s="319"/>
      <c r="AK164" s="207"/>
      <c r="AL164" s="208"/>
      <c r="AM164" s="207" t="str">
        <f t="shared" si="21"/>
        <v/>
      </c>
      <c r="AN164" s="207" t="str">
        <f>IF(AO164&lt;&gt;"",SUM($AM$3:AM164),"")</f>
        <v/>
      </c>
      <c r="AO164" s="207" t="str">
        <f t="shared" si="22"/>
        <v/>
      </c>
      <c r="AQ164" s="316"/>
    </row>
    <row r="165" spans="1:55" s="129" customFormat="1" x14ac:dyDescent="0.2">
      <c r="A165" s="335"/>
      <c r="B165" s="313"/>
      <c r="C165" s="313"/>
      <c r="D165" s="328"/>
      <c r="E165" s="135"/>
      <c r="F165" s="313"/>
      <c r="G165" s="35"/>
      <c r="H165" s="35"/>
      <c r="I165" s="35"/>
      <c r="J165" s="35"/>
      <c r="K165" s="34"/>
      <c r="L165" s="34"/>
      <c r="M165" s="311"/>
      <c r="N165" s="325"/>
      <c r="O165" s="313"/>
      <c r="P165" s="313"/>
      <c r="Q165" s="313"/>
      <c r="R165" s="313"/>
      <c r="S165" s="313"/>
      <c r="T165" s="313"/>
      <c r="U165" s="314"/>
      <c r="V165" s="314"/>
      <c r="W165" s="314"/>
      <c r="X165" s="314"/>
      <c r="Y165" s="314"/>
      <c r="Z165" s="333"/>
      <c r="AA165" s="314"/>
      <c r="AB165" s="207" t="str">
        <f t="shared" si="26"/>
        <v/>
      </c>
      <c r="AC165" s="322"/>
      <c r="AD165" s="208" t="str">
        <f>IF(AND(I165="",J165=""),"","3) ")</f>
        <v/>
      </c>
      <c r="AE165" s="319"/>
      <c r="AF165" s="319"/>
      <c r="AG165" s="319"/>
      <c r="AH165" s="207" t="str">
        <f>IF(AND(E165=""),"","3) ")</f>
        <v/>
      </c>
      <c r="AI165" s="319"/>
      <c r="AJ165" s="319"/>
      <c r="AK165" s="207"/>
      <c r="AL165" s="208"/>
      <c r="AM165" s="207" t="str">
        <f t="shared" si="21"/>
        <v/>
      </c>
      <c r="AN165" s="209" t="str">
        <f>IF(AO165&lt;&gt;"",SUM($AM$3:AM165),"")</f>
        <v/>
      </c>
      <c r="AO165" s="207" t="str">
        <f t="shared" si="22"/>
        <v/>
      </c>
      <c r="AQ165" s="316"/>
    </row>
    <row r="166" spans="1:55" s="129" customFormat="1" x14ac:dyDescent="0.2">
      <c r="A166" s="335"/>
      <c r="B166" s="313"/>
      <c r="C166" s="313"/>
      <c r="D166" s="329"/>
      <c r="E166" s="132"/>
      <c r="F166" s="313"/>
      <c r="G166" s="35"/>
      <c r="H166" s="35"/>
      <c r="I166" s="35"/>
      <c r="J166" s="35"/>
      <c r="K166" s="34"/>
      <c r="L166" s="34"/>
      <c r="M166" s="311"/>
      <c r="N166" s="325"/>
      <c r="O166" s="313"/>
      <c r="P166" s="313"/>
      <c r="Q166" s="313"/>
      <c r="R166" s="313"/>
      <c r="S166" s="313"/>
      <c r="T166" s="313"/>
      <c r="U166" s="314"/>
      <c r="V166" s="314"/>
      <c r="W166" s="314"/>
      <c r="X166" s="314"/>
      <c r="Y166" s="314"/>
      <c r="Z166" s="333"/>
      <c r="AA166" s="314"/>
      <c r="AB166" s="207" t="str">
        <f t="shared" si="26"/>
        <v/>
      </c>
      <c r="AC166" s="322"/>
      <c r="AD166" s="208" t="str">
        <f>IF(AND(I166="",J166=""),"","4) ")</f>
        <v/>
      </c>
      <c r="AE166" s="319"/>
      <c r="AF166" s="319"/>
      <c r="AG166" s="319"/>
      <c r="AH166" s="207" t="str">
        <f>IF(AND(E166=""),"","4) ")</f>
        <v/>
      </c>
      <c r="AI166" s="319"/>
      <c r="AJ166" s="319"/>
      <c r="AK166" s="207"/>
      <c r="AL166" s="208"/>
      <c r="AM166" s="207" t="str">
        <f t="shared" si="21"/>
        <v/>
      </c>
      <c r="AN166" s="209" t="str">
        <f>IF(AO166&lt;&gt;"",SUM($AM$3:AM166),"")</f>
        <v/>
      </c>
      <c r="AO166" s="207" t="str">
        <f t="shared" si="22"/>
        <v/>
      </c>
      <c r="AQ166" s="316"/>
    </row>
    <row r="167" spans="1:55" s="129" customFormat="1" x14ac:dyDescent="0.2">
      <c r="A167" s="335"/>
      <c r="B167" s="313"/>
      <c r="C167" s="313"/>
      <c r="D167" s="330" t="s">
        <v>184</v>
      </c>
      <c r="E167" s="135"/>
      <c r="F167" s="313"/>
      <c r="G167" s="35"/>
      <c r="H167" s="35"/>
      <c r="I167" s="35"/>
      <c r="J167" s="35"/>
      <c r="K167" s="34"/>
      <c r="L167" s="34"/>
      <c r="M167" s="311"/>
      <c r="N167" s="325"/>
      <c r="O167" s="313"/>
      <c r="P167" s="313"/>
      <c r="Q167" s="313"/>
      <c r="R167" s="313"/>
      <c r="S167" s="313"/>
      <c r="T167" s="313"/>
      <c r="U167" s="314"/>
      <c r="V167" s="314"/>
      <c r="W167" s="314"/>
      <c r="X167" s="314"/>
      <c r="Y167" s="314"/>
      <c r="Z167" s="333"/>
      <c r="AA167" s="314"/>
      <c r="AB167" s="207" t="str">
        <f t="shared" si="26"/>
        <v/>
      </c>
      <c r="AC167" s="322"/>
      <c r="AD167" s="208" t="str">
        <f>IF(AND(I167="",J167=""),"","5) ")</f>
        <v/>
      </c>
      <c r="AE167" s="319"/>
      <c r="AF167" s="319"/>
      <c r="AG167" s="319"/>
      <c r="AH167" s="207" t="str">
        <f>IF(AND(E167=""),"","1) ")</f>
        <v/>
      </c>
      <c r="AI167" s="319"/>
      <c r="AJ167" s="319"/>
      <c r="AK167" s="207"/>
      <c r="AL167" s="208"/>
      <c r="AM167" s="207" t="str">
        <f t="shared" si="21"/>
        <v/>
      </c>
      <c r="AN167" s="209" t="str">
        <f>IF(AO167&lt;&gt;"",SUM($AM$3:AM167),"")</f>
        <v/>
      </c>
      <c r="AO167" s="207" t="str">
        <f t="shared" si="22"/>
        <v/>
      </c>
      <c r="AQ167" s="316"/>
    </row>
    <row r="168" spans="1:55" s="129" customFormat="1" x14ac:dyDescent="0.2">
      <c r="A168" s="236" t="str">
        <f ca="1">IF(A163&lt;&gt;"","Lesson"&amp;" "&amp;MATCH($A$1,AX163:BC163,0),"")</f>
        <v>Lesson 3</v>
      </c>
      <c r="B168" s="313"/>
      <c r="C168" s="313"/>
      <c r="D168" s="331"/>
      <c r="E168" s="132"/>
      <c r="F168" s="313"/>
      <c r="G168" s="35"/>
      <c r="H168" s="35"/>
      <c r="I168" s="35"/>
      <c r="J168" s="35"/>
      <c r="K168" s="34"/>
      <c r="L168" s="34"/>
      <c r="M168" s="311"/>
      <c r="N168" s="325"/>
      <c r="O168" s="313"/>
      <c r="P168" s="313"/>
      <c r="Q168" s="313"/>
      <c r="R168" s="313"/>
      <c r="S168" s="313"/>
      <c r="T168" s="313"/>
      <c r="U168" s="314"/>
      <c r="V168" s="314"/>
      <c r="W168" s="314"/>
      <c r="X168" s="314"/>
      <c r="Y168" s="314"/>
      <c r="Z168" s="333"/>
      <c r="AA168" s="314"/>
      <c r="AB168" s="207" t="str">
        <f t="shared" si="26"/>
        <v/>
      </c>
      <c r="AC168" s="322"/>
      <c r="AD168" s="208" t="str">
        <f>IF(AND(I168="",J168=""),"","6) ")</f>
        <v/>
      </c>
      <c r="AE168" s="319"/>
      <c r="AF168" s="319"/>
      <c r="AG168" s="319"/>
      <c r="AH168" s="207" t="str">
        <f>IF(AND(E168=""),"","2) ")</f>
        <v/>
      </c>
      <c r="AI168" s="319"/>
      <c r="AJ168" s="319"/>
      <c r="AK168" s="207"/>
      <c r="AL168" s="208"/>
      <c r="AM168" s="207" t="str">
        <f t="shared" si="21"/>
        <v/>
      </c>
      <c r="AN168" s="209" t="str">
        <f>IF(AO168&lt;&gt;"",SUM($AM$3:AM168),"")</f>
        <v/>
      </c>
      <c r="AO168" s="207" t="str">
        <f t="shared" si="22"/>
        <v/>
      </c>
      <c r="AQ168" s="316"/>
    </row>
    <row r="169" spans="1:55" s="129" customFormat="1" x14ac:dyDescent="0.2">
      <c r="A169" s="237" t="str">
        <f ca="1">IF(A163&lt;&gt;"","Room"&amp;VLOOKUP(A163,Rooms,MATCH($A$1,AX163:BC163,0)+1,FALSE),"")</f>
        <v>Room</v>
      </c>
      <c r="B169" s="313"/>
      <c r="C169" s="313"/>
      <c r="D169" s="331"/>
      <c r="E169" s="135"/>
      <c r="F169" s="313"/>
      <c r="G169" s="35"/>
      <c r="H169" s="35"/>
      <c r="I169" s="35"/>
      <c r="J169" s="35"/>
      <c r="K169" s="34"/>
      <c r="L169" s="34"/>
      <c r="M169" s="311"/>
      <c r="N169" s="325"/>
      <c r="O169" s="313"/>
      <c r="P169" s="313"/>
      <c r="Q169" s="313"/>
      <c r="R169" s="313"/>
      <c r="S169" s="313"/>
      <c r="T169" s="313"/>
      <c r="U169" s="314"/>
      <c r="V169" s="314"/>
      <c r="W169" s="314"/>
      <c r="X169" s="314"/>
      <c r="Y169" s="314"/>
      <c r="Z169" s="333"/>
      <c r="AA169" s="314"/>
      <c r="AB169" s="207" t="str">
        <f t="shared" si="26"/>
        <v/>
      </c>
      <c r="AC169" s="322"/>
      <c r="AD169" s="208" t="str">
        <f>IF(AND(I169="",J169=""),"","7) ")</f>
        <v/>
      </c>
      <c r="AE169" s="319"/>
      <c r="AF169" s="319"/>
      <c r="AG169" s="319"/>
      <c r="AH169" s="207" t="str">
        <f>IF(AND(E169=""),"","3) ")</f>
        <v/>
      </c>
      <c r="AI169" s="319"/>
      <c r="AJ169" s="319"/>
      <c r="AK169" s="207"/>
      <c r="AL169" s="208"/>
      <c r="AM169" s="207" t="str">
        <f t="shared" si="21"/>
        <v/>
      </c>
      <c r="AN169" s="209" t="str">
        <f>IF(AO169&lt;&gt;"",SUM($AM$3:AM169),"")</f>
        <v/>
      </c>
      <c r="AO169" s="207" t="str">
        <f t="shared" si="22"/>
        <v/>
      </c>
      <c r="AQ169" s="316"/>
    </row>
    <row r="170" spans="1:55" s="129" customFormat="1" x14ac:dyDescent="0.2">
      <c r="A170" s="238"/>
      <c r="B170" s="313"/>
      <c r="C170" s="313"/>
      <c r="D170" s="332"/>
      <c r="E170" s="132"/>
      <c r="F170" s="313"/>
      <c r="G170" s="35" t="s">
        <v>76</v>
      </c>
      <c r="H170" s="35"/>
      <c r="I170" s="35"/>
      <c r="J170" s="35"/>
      <c r="K170" s="34"/>
      <c r="L170" s="36"/>
      <c r="M170" s="312"/>
      <c r="N170" s="326"/>
      <c r="O170" s="313"/>
      <c r="P170" s="313"/>
      <c r="Q170" s="313"/>
      <c r="R170" s="313"/>
      <c r="S170" s="313"/>
      <c r="T170" s="313"/>
      <c r="U170" s="314"/>
      <c r="V170" s="314"/>
      <c r="W170" s="314"/>
      <c r="X170" s="314"/>
      <c r="Y170" s="314"/>
      <c r="Z170" s="333"/>
      <c r="AA170" s="314"/>
      <c r="AB170" s="207" t="str">
        <f ca="1">IF(M163="","",M163)</f>
        <v/>
      </c>
      <c r="AC170" s="323"/>
      <c r="AD170" s="208" t="str">
        <f>IF(AND(I170="",J170=""),"","8) ")</f>
        <v/>
      </c>
      <c r="AE170" s="320"/>
      <c r="AF170" s="320"/>
      <c r="AG170" s="320"/>
      <c r="AH170" s="207" t="str">
        <f>IF(AND(E170=""),"","4) ")</f>
        <v/>
      </c>
      <c r="AI170" s="320"/>
      <c r="AJ170" s="320"/>
      <c r="AK170" s="207"/>
      <c r="AL170" s="208"/>
      <c r="AM170" s="207" t="str">
        <f t="shared" ca="1" si="21"/>
        <v/>
      </c>
      <c r="AN170" s="209" t="str">
        <f ca="1">IF(AO170&lt;&gt;"",SUM($AM$3:AM170),"")</f>
        <v/>
      </c>
      <c r="AO170" s="207" t="str">
        <f t="shared" ca="1" si="22"/>
        <v/>
      </c>
      <c r="AQ170" s="317"/>
    </row>
  </sheetData>
  <sheetProtection password="9BB0" sheet="1" objects="1" scenarios="1"/>
  <mergeCells count="588">
    <mergeCell ref="A147:A151"/>
    <mergeCell ref="A155:A159"/>
    <mergeCell ref="A163:A167"/>
    <mergeCell ref="A99:A103"/>
    <mergeCell ref="A107:A111"/>
    <mergeCell ref="A115:A119"/>
    <mergeCell ref="A123:A127"/>
    <mergeCell ref="A131:A135"/>
    <mergeCell ref="A139:A143"/>
    <mergeCell ref="A51:A55"/>
    <mergeCell ref="A59:A63"/>
    <mergeCell ref="A67:A71"/>
    <mergeCell ref="A75:A79"/>
    <mergeCell ref="A83:A87"/>
    <mergeCell ref="A91:A95"/>
    <mergeCell ref="A3:A7"/>
    <mergeCell ref="A11:A15"/>
    <mergeCell ref="A19:A23"/>
    <mergeCell ref="A27:A31"/>
    <mergeCell ref="A35:A39"/>
    <mergeCell ref="A43:A47"/>
    <mergeCell ref="AI19:AI26"/>
    <mergeCell ref="AG19:AG26"/>
    <mergeCell ref="AF43:AF50"/>
    <mergeCell ref="AE43:AE50"/>
    <mergeCell ref="AC43:AC50"/>
    <mergeCell ref="AG35:AG42"/>
    <mergeCell ref="AF35:AF42"/>
    <mergeCell ref="AE35:AE42"/>
    <mergeCell ref="AC35:AC42"/>
    <mergeCell ref="AC75:AC82"/>
    <mergeCell ref="AC83:AC90"/>
    <mergeCell ref="AE83:AE90"/>
    <mergeCell ref="AE75:AE82"/>
    <mergeCell ref="AI11:AI18"/>
    <mergeCell ref="AG27:AG34"/>
    <mergeCell ref="AI43:AI50"/>
    <mergeCell ref="AG43:AG50"/>
    <mergeCell ref="AI27:AI34"/>
    <mergeCell ref="AI35:AI42"/>
    <mergeCell ref="AG67:AG74"/>
    <mergeCell ref="AF67:AF74"/>
    <mergeCell ref="AI99:AI106"/>
    <mergeCell ref="AF91:AF98"/>
    <mergeCell ref="AF99:AF106"/>
    <mergeCell ref="AI83:AI90"/>
    <mergeCell ref="AG75:AG82"/>
    <mergeCell ref="AF75:AF82"/>
    <mergeCell ref="AI67:AI74"/>
    <mergeCell ref="AI75:AI82"/>
    <mergeCell ref="AI91:AI98"/>
    <mergeCell ref="AC139:AC146"/>
    <mergeCell ref="AE99:AE106"/>
    <mergeCell ref="AC99:AC106"/>
    <mergeCell ref="AC131:AC138"/>
    <mergeCell ref="AC115:AC122"/>
    <mergeCell ref="AE115:AE122"/>
    <mergeCell ref="AE139:AE146"/>
    <mergeCell ref="AI131:AI138"/>
    <mergeCell ref="AG83:AG90"/>
    <mergeCell ref="AG91:AG98"/>
    <mergeCell ref="AE91:AE98"/>
    <mergeCell ref="AC91:AC98"/>
    <mergeCell ref="AG99:AG106"/>
    <mergeCell ref="AI107:AI114"/>
    <mergeCell ref="AG107:AG114"/>
    <mergeCell ref="AF107:AF114"/>
    <mergeCell ref="AE107:AE114"/>
    <mergeCell ref="AC107:AC114"/>
    <mergeCell ref="U3:U10"/>
    <mergeCell ref="V3:V10"/>
    <mergeCell ref="P11:P18"/>
    <mergeCell ref="Q11:Q18"/>
    <mergeCell ref="R11:R18"/>
    <mergeCell ref="AF123:AF130"/>
    <mergeCell ref="AE123:AE130"/>
    <mergeCell ref="AF83:AF90"/>
    <mergeCell ref="AE67:AE74"/>
    <mergeCell ref="AC67:AC74"/>
    <mergeCell ref="AI155:AI162"/>
    <mergeCell ref="AI163:AI170"/>
    <mergeCell ref="W3:W10"/>
    <mergeCell ref="AI139:AI146"/>
    <mergeCell ref="AG139:AG146"/>
    <mergeCell ref="AF139:AF146"/>
    <mergeCell ref="Z3:Z10"/>
    <mergeCell ref="AI3:AI10"/>
    <mergeCell ref="AC3:AC10"/>
    <mergeCell ref="Y3:Y10"/>
    <mergeCell ref="AI147:AI154"/>
    <mergeCell ref="C3:C10"/>
    <mergeCell ref="D3:D6"/>
    <mergeCell ref="AG131:AG138"/>
    <mergeCell ref="AF131:AF138"/>
    <mergeCell ref="AE131:AE138"/>
    <mergeCell ref="O3:O10"/>
    <mergeCell ref="C11:C18"/>
    <mergeCell ref="F3:F10"/>
    <mergeCell ref="O11:O18"/>
    <mergeCell ref="AG155:AG162"/>
    <mergeCell ref="AE155:AE162"/>
    <mergeCell ref="AC155:AC162"/>
    <mergeCell ref="AG163:AG170"/>
    <mergeCell ref="AF163:AF170"/>
    <mergeCell ref="AG147:AG154"/>
    <mergeCell ref="AF155:AF162"/>
    <mergeCell ref="D7:D10"/>
    <mergeCell ref="B3:B10"/>
    <mergeCell ref="AE3:AE10"/>
    <mergeCell ref="D11:D14"/>
    <mergeCell ref="D15:D18"/>
    <mergeCell ref="M3:M10"/>
    <mergeCell ref="M11:M18"/>
    <mergeCell ref="Z11:Z18"/>
    <mergeCell ref="N3:N10"/>
    <mergeCell ref="S11:S18"/>
    <mergeCell ref="AJ3:AJ10"/>
    <mergeCell ref="P3:P10"/>
    <mergeCell ref="Q3:Q10"/>
    <mergeCell ref="R3:R10"/>
    <mergeCell ref="S3:S10"/>
    <mergeCell ref="AA3:AA10"/>
    <mergeCell ref="T3:T10"/>
    <mergeCell ref="AG3:AG10"/>
    <mergeCell ref="AF3:AF10"/>
    <mergeCell ref="X3:X10"/>
    <mergeCell ref="AJ11:AJ18"/>
    <mergeCell ref="AA11:AA18"/>
    <mergeCell ref="T11:T18"/>
    <mergeCell ref="AC11:AC18"/>
    <mergeCell ref="U11:U18"/>
    <mergeCell ref="W11:W18"/>
    <mergeCell ref="AG11:AG18"/>
    <mergeCell ref="Y11:Y18"/>
    <mergeCell ref="X11:X18"/>
    <mergeCell ref="V11:V18"/>
    <mergeCell ref="Q19:Q26"/>
    <mergeCell ref="B19:B26"/>
    <mergeCell ref="C19:C26"/>
    <mergeCell ref="D19:D22"/>
    <mergeCell ref="P19:P26"/>
    <mergeCell ref="R19:R26"/>
    <mergeCell ref="O19:O26"/>
    <mergeCell ref="S19:S26"/>
    <mergeCell ref="N11:N18"/>
    <mergeCell ref="U19:U26"/>
    <mergeCell ref="B11:B18"/>
    <mergeCell ref="AE19:AE26"/>
    <mergeCell ref="F19:F26"/>
    <mergeCell ref="M19:M26"/>
    <mergeCell ref="V19:V26"/>
    <mergeCell ref="W19:W26"/>
    <mergeCell ref="N19:N26"/>
    <mergeCell ref="AF11:AF18"/>
    <mergeCell ref="AE11:AE18"/>
    <mergeCell ref="F11:F18"/>
    <mergeCell ref="X19:X26"/>
    <mergeCell ref="Y19:Y26"/>
    <mergeCell ref="Z19:Z26"/>
    <mergeCell ref="AC19:AC26"/>
    <mergeCell ref="T19:T26"/>
    <mergeCell ref="AA19:AA26"/>
    <mergeCell ref="AF19:AF26"/>
    <mergeCell ref="N27:N34"/>
    <mergeCell ref="AJ19:AJ26"/>
    <mergeCell ref="D23:D26"/>
    <mergeCell ref="B27:B34"/>
    <mergeCell ref="C27:C34"/>
    <mergeCell ref="D27:D30"/>
    <mergeCell ref="F27:F34"/>
    <mergeCell ref="M27:M34"/>
    <mergeCell ref="O27:O34"/>
    <mergeCell ref="P27:P34"/>
    <mergeCell ref="AA35:AA42"/>
    <mergeCell ref="N35:N42"/>
    <mergeCell ref="O35:O42"/>
    <mergeCell ref="P35:P42"/>
    <mergeCell ref="Q35:Q42"/>
    <mergeCell ref="D31:D34"/>
    <mergeCell ref="V27:V34"/>
    <mergeCell ref="W27:W34"/>
    <mergeCell ref="F35:F42"/>
    <mergeCell ref="W35:W42"/>
    <mergeCell ref="Z27:Z34"/>
    <mergeCell ref="U27:U34"/>
    <mergeCell ref="AJ27:AJ34"/>
    <mergeCell ref="AC27:AC34"/>
    <mergeCell ref="AF27:AF34"/>
    <mergeCell ref="AE27:AE34"/>
    <mergeCell ref="AA27:AA34"/>
    <mergeCell ref="B35:B42"/>
    <mergeCell ref="C35:C42"/>
    <mergeCell ref="D35:D38"/>
    <mergeCell ref="R35:R42"/>
    <mergeCell ref="Y27:Y34"/>
    <mergeCell ref="R27:R34"/>
    <mergeCell ref="S27:S34"/>
    <mergeCell ref="T27:T34"/>
    <mergeCell ref="X27:X34"/>
    <mergeCell ref="Q27:Q34"/>
    <mergeCell ref="AJ35:AJ42"/>
    <mergeCell ref="D39:D42"/>
    <mergeCell ref="S35:S42"/>
    <mergeCell ref="T35:T42"/>
    <mergeCell ref="U35:U42"/>
    <mergeCell ref="V35:V42"/>
    <mergeCell ref="Y35:Y42"/>
    <mergeCell ref="Z35:Z42"/>
    <mergeCell ref="X35:X42"/>
    <mergeCell ref="M35:M42"/>
    <mergeCell ref="R43:R50"/>
    <mergeCell ref="S43:S50"/>
    <mergeCell ref="B43:B50"/>
    <mergeCell ref="C43:C50"/>
    <mergeCell ref="D43:D46"/>
    <mergeCell ref="D47:D50"/>
    <mergeCell ref="X51:X58"/>
    <mergeCell ref="W51:W58"/>
    <mergeCell ref="V43:V50"/>
    <mergeCell ref="W43:W50"/>
    <mergeCell ref="F43:F50"/>
    <mergeCell ref="M43:M50"/>
    <mergeCell ref="P43:P50"/>
    <mergeCell ref="Q43:Q50"/>
    <mergeCell ref="N43:N50"/>
    <mergeCell ref="O43:O50"/>
    <mergeCell ref="T43:T50"/>
    <mergeCell ref="U43:U50"/>
    <mergeCell ref="X43:X50"/>
    <mergeCell ref="AI51:AI58"/>
    <mergeCell ref="AJ51:AJ58"/>
    <mergeCell ref="R51:R58"/>
    <mergeCell ref="S51:S58"/>
    <mergeCell ref="Y51:Y58"/>
    <mergeCell ref="AF51:AF58"/>
    <mergeCell ref="AG51:AG58"/>
    <mergeCell ref="Z51:Z58"/>
    <mergeCell ref="AA51:AA58"/>
    <mergeCell ref="Y43:Y50"/>
    <mergeCell ref="AJ43:AJ50"/>
    <mergeCell ref="AC51:AC58"/>
    <mergeCell ref="Z43:Z50"/>
    <mergeCell ref="AA43:AA50"/>
    <mergeCell ref="AE51:AE58"/>
    <mergeCell ref="C59:C66"/>
    <mergeCell ref="D59:D62"/>
    <mergeCell ref="D63:D66"/>
    <mergeCell ref="F51:F58"/>
    <mergeCell ref="M51:M58"/>
    <mergeCell ref="O51:O58"/>
    <mergeCell ref="D55:D58"/>
    <mergeCell ref="F59:F66"/>
    <mergeCell ref="T51:T58"/>
    <mergeCell ref="U51:U58"/>
    <mergeCell ref="V51:V58"/>
    <mergeCell ref="V59:V66"/>
    <mergeCell ref="B51:B58"/>
    <mergeCell ref="C51:C58"/>
    <mergeCell ref="D51:D54"/>
    <mergeCell ref="B59:B66"/>
    <mergeCell ref="Q59:Q66"/>
    <mergeCell ref="P51:P58"/>
    <mergeCell ref="AG59:AG66"/>
    <mergeCell ref="Q51:Q58"/>
    <mergeCell ref="M59:M66"/>
    <mergeCell ref="N51:N58"/>
    <mergeCell ref="AI59:AI66"/>
    <mergeCell ref="O59:O66"/>
    <mergeCell ref="P59:P66"/>
    <mergeCell ref="T59:T66"/>
    <mergeCell ref="U59:U66"/>
    <mergeCell ref="R59:R66"/>
    <mergeCell ref="Y67:Y74"/>
    <mergeCell ref="AJ59:AJ66"/>
    <mergeCell ref="W59:W66"/>
    <mergeCell ref="X59:X66"/>
    <mergeCell ref="Y59:Y66"/>
    <mergeCell ref="Z59:Z66"/>
    <mergeCell ref="AA59:AA66"/>
    <mergeCell ref="AC59:AC66"/>
    <mergeCell ref="AF59:AF66"/>
    <mergeCell ref="AE59:AE66"/>
    <mergeCell ref="S59:S66"/>
    <mergeCell ref="B67:B74"/>
    <mergeCell ref="C67:C74"/>
    <mergeCell ref="D67:D70"/>
    <mergeCell ref="X67:X74"/>
    <mergeCell ref="M67:M74"/>
    <mergeCell ref="O67:O74"/>
    <mergeCell ref="P67:P74"/>
    <mergeCell ref="Q67:Q74"/>
    <mergeCell ref="N59:N66"/>
    <mergeCell ref="AJ67:AJ74"/>
    <mergeCell ref="D71:D74"/>
    <mergeCell ref="S67:S74"/>
    <mergeCell ref="T67:T74"/>
    <mergeCell ref="U67:U74"/>
    <mergeCell ref="V67:V74"/>
    <mergeCell ref="AA67:AA74"/>
    <mergeCell ref="F67:F74"/>
    <mergeCell ref="Z67:Z74"/>
    <mergeCell ref="W67:W74"/>
    <mergeCell ref="F75:F82"/>
    <mergeCell ref="M75:M82"/>
    <mergeCell ref="R67:R74"/>
    <mergeCell ref="N67:N74"/>
    <mergeCell ref="P75:P82"/>
    <mergeCell ref="Q75:Q82"/>
    <mergeCell ref="R75:R82"/>
    <mergeCell ref="B75:B82"/>
    <mergeCell ref="C75:C82"/>
    <mergeCell ref="D75:D78"/>
    <mergeCell ref="B83:B90"/>
    <mergeCell ref="D87:D90"/>
    <mergeCell ref="P83:P90"/>
    <mergeCell ref="F83:F90"/>
    <mergeCell ref="M83:M90"/>
    <mergeCell ref="N75:N82"/>
    <mergeCell ref="O75:O82"/>
    <mergeCell ref="Z75:Z82"/>
    <mergeCell ref="AA75:AA82"/>
    <mergeCell ref="T75:T82"/>
    <mergeCell ref="U75:U82"/>
    <mergeCell ref="V75:V82"/>
    <mergeCell ref="W75:W82"/>
    <mergeCell ref="S75:S82"/>
    <mergeCell ref="T83:T90"/>
    <mergeCell ref="U83:U90"/>
    <mergeCell ref="AJ75:AJ82"/>
    <mergeCell ref="D79:D82"/>
    <mergeCell ref="N83:N90"/>
    <mergeCell ref="O83:O90"/>
    <mergeCell ref="X75:X82"/>
    <mergeCell ref="Y75:Y82"/>
    <mergeCell ref="AJ83:AJ90"/>
    <mergeCell ref="Y83:Y90"/>
    <mergeCell ref="B91:B98"/>
    <mergeCell ref="C91:C98"/>
    <mergeCell ref="D91:D94"/>
    <mergeCell ref="V83:V90"/>
    <mergeCell ref="W83:W90"/>
    <mergeCell ref="R83:R90"/>
    <mergeCell ref="Q83:Q90"/>
    <mergeCell ref="C83:C90"/>
    <mergeCell ref="D83:D86"/>
    <mergeCell ref="Z83:Z90"/>
    <mergeCell ref="AA83:AA90"/>
    <mergeCell ref="P91:P98"/>
    <mergeCell ref="Q91:Q98"/>
    <mergeCell ref="R91:R98"/>
    <mergeCell ref="S91:S98"/>
    <mergeCell ref="T91:T98"/>
    <mergeCell ref="U91:U98"/>
    <mergeCell ref="S83:S90"/>
    <mergeCell ref="X83:X90"/>
    <mergeCell ref="Z91:Z98"/>
    <mergeCell ref="AA91:AA98"/>
    <mergeCell ref="V91:V98"/>
    <mergeCell ref="W91:W98"/>
    <mergeCell ref="N91:N98"/>
    <mergeCell ref="O91:O98"/>
    <mergeCell ref="B107:B114"/>
    <mergeCell ref="C107:C114"/>
    <mergeCell ref="D107:D110"/>
    <mergeCell ref="F91:F98"/>
    <mergeCell ref="M91:M98"/>
    <mergeCell ref="F99:F106"/>
    <mergeCell ref="M99:M106"/>
    <mergeCell ref="B99:B106"/>
    <mergeCell ref="C99:C106"/>
    <mergeCell ref="D99:D102"/>
    <mergeCell ref="AJ91:AJ98"/>
    <mergeCell ref="D95:D98"/>
    <mergeCell ref="N99:N106"/>
    <mergeCell ref="O99:O106"/>
    <mergeCell ref="X91:X98"/>
    <mergeCell ref="Y91:Y98"/>
    <mergeCell ref="Z99:Z106"/>
    <mergeCell ref="AA99:AA106"/>
    <mergeCell ref="T99:T106"/>
    <mergeCell ref="U99:U106"/>
    <mergeCell ref="V99:V106"/>
    <mergeCell ref="W99:W106"/>
    <mergeCell ref="P107:P114"/>
    <mergeCell ref="Q107:Q114"/>
    <mergeCell ref="R99:R106"/>
    <mergeCell ref="S99:S106"/>
    <mergeCell ref="P99:P106"/>
    <mergeCell ref="Q99:Q106"/>
    <mergeCell ref="AJ99:AJ106"/>
    <mergeCell ref="D103:D106"/>
    <mergeCell ref="N107:N114"/>
    <mergeCell ref="O107:O114"/>
    <mergeCell ref="X99:X106"/>
    <mergeCell ref="Y99:Y106"/>
    <mergeCell ref="F107:F114"/>
    <mergeCell ref="M107:M114"/>
    <mergeCell ref="Z107:Z114"/>
    <mergeCell ref="AA107:AA114"/>
    <mergeCell ref="D111:D114"/>
    <mergeCell ref="R107:R114"/>
    <mergeCell ref="S107:S114"/>
    <mergeCell ref="T107:T114"/>
    <mergeCell ref="U107:U114"/>
    <mergeCell ref="V107:V114"/>
    <mergeCell ref="M115:M122"/>
    <mergeCell ref="N115:N122"/>
    <mergeCell ref="O115:O122"/>
    <mergeCell ref="R115:R122"/>
    <mergeCell ref="S115:S122"/>
    <mergeCell ref="AJ107:AJ114"/>
    <mergeCell ref="W107:W114"/>
    <mergeCell ref="X107:X114"/>
    <mergeCell ref="Y107:Y114"/>
    <mergeCell ref="M123:M130"/>
    <mergeCell ref="X123:X130"/>
    <mergeCell ref="P115:P122"/>
    <mergeCell ref="Q115:Q122"/>
    <mergeCell ref="AF115:AF122"/>
    <mergeCell ref="AG115:AG122"/>
    <mergeCell ref="T115:T122"/>
    <mergeCell ref="U115:U122"/>
    <mergeCell ref="V115:V122"/>
    <mergeCell ref="W115:W122"/>
    <mergeCell ref="D119:D122"/>
    <mergeCell ref="B123:B130"/>
    <mergeCell ref="C123:C130"/>
    <mergeCell ref="D123:D126"/>
    <mergeCell ref="F123:F130"/>
    <mergeCell ref="B115:B122"/>
    <mergeCell ref="C115:C122"/>
    <mergeCell ref="D115:D118"/>
    <mergeCell ref="D127:D130"/>
    <mergeCell ref="F115:F122"/>
    <mergeCell ref="W123:W130"/>
    <mergeCell ref="Z123:Z130"/>
    <mergeCell ref="AI115:AI122"/>
    <mergeCell ref="AJ115:AJ122"/>
    <mergeCell ref="Z115:Z122"/>
    <mergeCell ref="AA115:AA122"/>
    <mergeCell ref="X115:X122"/>
    <mergeCell ref="Y115:Y122"/>
    <mergeCell ref="B131:B138"/>
    <mergeCell ref="C131:C138"/>
    <mergeCell ref="D131:D134"/>
    <mergeCell ref="D135:D138"/>
    <mergeCell ref="V131:V138"/>
    <mergeCell ref="F131:F138"/>
    <mergeCell ref="M131:M138"/>
    <mergeCell ref="N131:N138"/>
    <mergeCell ref="U131:U138"/>
    <mergeCell ref="P131:P138"/>
    <mergeCell ref="U123:U130"/>
    <mergeCell ref="V123:V130"/>
    <mergeCell ref="AA123:AA130"/>
    <mergeCell ref="AG123:AG130"/>
    <mergeCell ref="N123:N130"/>
    <mergeCell ref="O123:O130"/>
    <mergeCell ref="P123:P130"/>
    <mergeCell ref="Q123:Q130"/>
    <mergeCell ref="R123:R130"/>
    <mergeCell ref="S123:S130"/>
    <mergeCell ref="N139:N146"/>
    <mergeCell ref="AJ123:AJ130"/>
    <mergeCell ref="AI123:AI130"/>
    <mergeCell ref="AJ131:AJ138"/>
    <mergeCell ref="Y123:Y130"/>
    <mergeCell ref="AC123:AC130"/>
    <mergeCell ref="S139:S146"/>
    <mergeCell ref="AA131:AA138"/>
    <mergeCell ref="T131:T138"/>
    <mergeCell ref="T123:T130"/>
    <mergeCell ref="O131:O138"/>
    <mergeCell ref="V139:V146"/>
    <mergeCell ref="W139:W146"/>
    <mergeCell ref="O139:O146"/>
    <mergeCell ref="P139:P146"/>
    <mergeCell ref="Q139:Q146"/>
    <mergeCell ref="B139:B146"/>
    <mergeCell ref="C139:C146"/>
    <mergeCell ref="D139:D142"/>
    <mergeCell ref="F139:F146"/>
    <mergeCell ref="M139:M146"/>
    <mergeCell ref="W131:W138"/>
    <mergeCell ref="R139:R146"/>
    <mergeCell ref="Q131:Q138"/>
    <mergeCell ref="R131:R138"/>
    <mergeCell ref="S131:S138"/>
    <mergeCell ref="Z139:Z146"/>
    <mergeCell ref="X131:X138"/>
    <mergeCell ref="Y131:Y138"/>
    <mergeCell ref="Z131:Z138"/>
    <mergeCell ref="X139:X146"/>
    <mergeCell ref="T139:T146"/>
    <mergeCell ref="Y139:Y146"/>
    <mergeCell ref="U139:U146"/>
    <mergeCell ref="AA139:AA146"/>
    <mergeCell ref="AJ139:AJ146"/>
    <mergeCell ref="D143:D146"/>
    <mergeCell ref="B147:B154"/>
    <mergeCell ref="C147:C154"/>
    <mergeCell ref="D147:D150"/>
    <mergeCell ref="F147:F154"/>
    <mergeCell ref="M147:M154"/>
    <mergeCell ref="N147:N154"/>
    <mergeCell ref="Z147:Z154"/>
    <mergeCell ref="O147:O154"/>
    <mergeCell ref="P147:P154"/>
    <mergeCell ref="Q147:Q154"/>
    <mergeCell ref="R147:R154"/>
    <mergeCell ref="S147:S154"/>
    <mergeCell ref="T147:T154"/>
    <mergeCell ref="AJ147:AJ154"/>
    <mergeCell ref="D151:D154"/>
    <mergeCell ref="O155:O162"/>
    <mergeCell ref="AA147:AA154"/>
    <mergeCell ref="AC147:AC154"/>
    <mergeCell ref="U147:U154"/>
    <mergeCell ref="V147:V154"/>
    <mergeCell ref="W147:W154"/>
    <mergeCell ref="X147:X154"/>
    <mergeCell ref="Y147:Y154"/>
    <mergeCell ref="B155:B162"/>
    <mergeCell ref="C155:C162"/>
    <mergeCell ref="D155:D158"/>
    <mergeCell ref="F155:F162"/>
    <mergeCell ref="M155:M162"/>
    <mergeCell ref="N155:N162"/>
    <mergeCell ref="P163:P170"/>
    <mergeCell ref="Q163:Q170"/>
    <mergeCell ref="AE147:AE154"/>
    <mergeCell ref="AF147:AF154"/>
    <mergeCell ref="P155:P162"/>
    <mergeCell ref="Q155:Q162"/>
    <mergeCell ref="R155:R162"/>
    <mergeCell ref="S155:S162"/>
    <mergeCell ref="T155:T162"/>
    <mergeCell ref="U155:U162"/>
    <mergeCell ref="F163:F170"/>
    <mergeCell ref="M163:M170"/>
    <mergeCell ref="B163:B170"/>
    <mergeCell ref="C163:C170"/>
    <mergeCell ref="D163:D166"/>
    <mergeCell ref="AJ155:AJ162"/>
    <mergeCell ref="D159:D162"/>
    <mergeCell ref="N163:N170"/>
    <mergeCell ref="O163:O170"/>
    <mergeCell ref="X155:X162"/>
    <mergeCell ref="Y155:Y162"/>
    <mergeCell ref="V163:V170"/>
    <mergeCell ref="W163:W170"/>
    <mergeCell ref="Z155:Z162"/>
    <mergeCell ref="AA155:AA162"/>
    <mergeCell ref="AJ163:AJ170"/>
    <mergeCell ref="V155:V162"/>
    <mergeCell ref="W155:W162"/>
    <mergeCell ref="AE163:AE170"/>
    <mergeCell ref="AC163:AC170"/>
    <mergeCell ref="AQ131:AQ138"/>
    <mergeCell ref="D167:D170"/>
    <mergeCell ref="X163:X170"/>
    <mergeCell ref="Y163:Y170"/>
    <mergeCell ref="Z163:Z170"/>
    <mergeCell ref="AA163:AA170"/>
    <mergeCell ref="T163:T170"/>
    <mergeCell ref="U163:U170"/>
    <mergeCell ref="R163:R170"/>
    <mergeCell ref="S163:S170"/>
    <mergeCell ref="AQ147:AQ154"/>
    <mergeCell ref="AQ91:AQ98"/>
    <mergeCell ref="AQ99:AQ106"/>
    <mergeCell ref="AQ107:AQ114"/>
    <mergeCell ref="AQ115:AQ122"/>
    <mergeCell ref="AQ59:AQ66"/>
    <mergeCell ref="AQ67:AQ74"/>
    <mergeCell ref="AQ75:AQ82"/>
    <mergeCell ref="AQ83:AQ90"/>
    <mergeCell ref="AQ123:AQ130"/>
    <mergeCell ref="AQ155:AQ162"/>
    <mergeCell ref="AQ163:AQ170"/>
    <mergeCell ref="AQ51:AQ58"/>
    <mergeCell ref="AQ3:AQ10"/>
    <mergeCell ref="AQ11:AQ18"/>
    <mergeCell ref="AQ19:AQ26"/>
    <mergeCell ref="AQ27:AQ34"/>
    <mergeCell ref="AQ35:AQ42"/>
    <mergeCell ref="AQ43:AQ50"/>
    <mergeCell ref="AQ139:AQ146"/>
  </mergeCells>
  <conditionalFormatting sqref="I3 I7 I11 I15 I19 I23 I27 I31 I35 I39 I43 I47 I51 I55 I59 I63 I67 I71 I75 I79 I83 I87 I91 I95 I99 I103 I107 I111 I115 I119 I123 I127 I131 I135 I139 I143 I147 I151 I155 I159 I163 I167">
    <cfRule type="cellIs" dxfId="143" priority="14" stopIfTrue="1" operator="equal">
      <formula>"Starter"</formula>
    </cfRule>
  </conditionalFormatting>
  <conditionalFormatting sqref="G3:G170">
    <cfRule type="cellIs" dxfId="142" priority="5" stopIfTrue="1" operator="equal">
      <formula>"Starter"</formula>
    </cfRule>
    <cfRule type="cellIs" dxfId="141" priority="6" stopIfTrue="1" operator="equal">
      <formula>"Main"</formula>
    </cfRule>
    <cfRule type="cellIs" dxfId="140" priority="7" stopIfTrue="1" operator="equal">
      <formula>"Plenary"</formula>
    </cfRule>
  </conditionalFormatting>
  <conditionalFormatting sqref="M3:M170">
    <cfRule type="cellIs" dxfId="139" priority="2" stopIfTrue="1" operator="equal">
      <formula>0</formula>
    </cfRule>
    <cfRule type="expression" dxfId="138" priority="3" stopIfTrue="1">
      <formula>AQ3="H/W"</formula>
    </cfRule>
    <cfRule type="expression" dxfId="137" priority="4" stopIfTrue="1">
      <formula>AQ3="Collect H/W"</formula>
    </cfRule>
  </conditionalFormatting>
  <conditionalFormatting sqref="I6">
    <cfRule type="cellIs" dxfId="136" priority="1" stopIfTrue="1" operator="equal">
      <formula>"Starter"</formula>
    </cfRule>
  </conditionalFormatting>
  <dataValidations count="8">
    <dataValidation type="list" allowBlank="1" showInputMessage="1" showErrorMessage="1" sqref="H2:H170">
      <formula1>Timings</formula1>
    </dataValidation>
    <dataValidation type="list" allowBlank="1" showInputMessage="1" showErrorMessage="1" sqref="I2:I170">
      <formula1>Activity</formula1>
    </dataValidation>
    <dataValidation type="list" allowBlank="1" showInputMessage="1" showErrorMessage="1" sqref="O3 O11 O19 O27 O35 O43 O51 O59 O67 O75 O83 O91 O99 O107 O115 O123 O131 O139 O147 O155 O163">
      <formula1>Differentiation</formula1>
    </dataValidation>
    <dataValidation type="list" allowBlank="1" showInputMessage="1" showErrorMessage="1" sqref="Q3 Q11 Q19 Q27 Q35 Q43 Q51 Q59 Q67 Q75 Q83 Q91 Q99 Q107 Q115 Q123 Q131 Q139 Q147 Q155 Q163">
      <formula1>Risk</formula1>
    </dataValidation>
    <dataValidation type="list" allowBlank="1" showInputMessage="1" showErrorMessage="1" sqref="L3:L9 L11:L17 L19:L25 L27:L33 L35:L41 L43:L49 L51:L57 L59:L65 L67:L73 L75:L81 L83:L89 L91:L97 L99:L105 L107:L113 L115:L121 L123:L129 L131:L137 L139:L145 L147:L153 L155:L161 L163:L169">
      <formula1>YesNo</formula1>
    </dataValidation>
    <dataValidation type="list" allowBlank="1" showInputMessage="1" showErrorMessage="1" sqref="K2:K170">
      <formula1>VAK</formula1>
    </dataValidation>
    <dataValidation type="list" allowBlank="1" showInputMessage="1" showErrorMessage="1" sqref="G2:G170">
      <formula1>Starter</formula1>
    </dataValidation>
    <dataValidation type="list" allowBlank="1" showInputMessage="1" showErrorMessage="1" sqref="M3:N65536 AQ3:AQ65536">
      <formula1>Homelist</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BC170"/>
  <sheetViews>
    <sheetView zoomScale="85" zoomScaleNormal="70" workbookViewId="0">
      <pane xSplit="2" ySplit="2" topLeftCell="C3" activePane="bottomRight" state="frozen"/>
      <selection activeCell="H1" sqref="A1:H65536"/>
      <selection pane="topRight" activeCell="H1" sqref="A1:H65536"/>
      <selection pane="bottomLeft" activeCell="H1" sqref="A1:H65536"/>
      <selection pane="bottomRight" activeCell="A2" sqref="A2:IV2"/>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t="s">
        <v>197</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5</v>
      </c>
      <c r="AL1" s="133" t="str">
        <f>"Group"&amp;AK1</f>
        <v>Group5</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Monday 1st Nov</v>
      </c>
      <c r="B3" s="313"/>
      <c r="C3" s="313"/>
      <c r="D3" s="327" t="s">
        <v>183</v>
      </c>
      <c r="E3" s="135"/>
      <c r="F3" s="313"/>
      <c r="G3" s="35" t="s">
        <v>75</v>
      </c>
      <c r="H3" s="35"/>
      <c r="I3" s="35"/>
      <c r="J3" s="35"/>
      <c r="K3" s="34"/>
      <c r="L3" s="34"/>
      <c r="M3" s="310" t="str">
        <f ca="1">AQ3</f>
        <v/>
      </c>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8a1</v>
      </c>
      <c r="AY3" s="129" t="str">
        <f ca="1">IF(ISNA(VLOOKUP($A3,Timetable,$AY$1,FALSE)),"",VLOOKUP($A3,Timetable,$AY$1,FALSE))</f>
        <v>10a2</v>
      </c>
      <c r="AZ3" s="129">
        <f ca="1">IF(ISNA(VLOOKUP($A3,Timetable,$AZ$1,FALSE)),"",VLOOKUP($A3,Timetable,$AZ$1,FALSE))</f>
        <v>12</v>
      </c>
      <c r="BA3" s="129" t="str">
        <f ca="1">IF(ISNA(VLOOKUP($A3,Timetable,$BA$1,FALSE)),"",VLOOKUP($A3,Timetable,$BA$1,FALSE))</f>
        <v>9b4</v>
      </c>
      <c r="BB3" s="129" t="str">
        <f ca="1">IF(ISNA(VLOOKUP($A3,Timetable,$BB$1,FALSE)),"",VLOOKUP($A3,Timetable,$BB$1,FALSE))</f>
        <v>11b3</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4</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 ca="1">IF(M3="","",M3)</f>
        <v/>
      </c>
      <c r="AC10" s="323"/>
      <c r="AD10" s="208" t="str">
        <f>IF(AND(I10="",J10=""),"","8) ")</f>
        <v/>
      </c>
      <c r="AE10" s="320"/>
      <c r="AF10" s="320"/>
      <c r="AG10" s="320"/>
      <c r="AH10" s="207" t="str">
        <f>IF(AND(E10=""),"","4) ")</f>
        <v/>
      </c>
      <c r="AI10" s="320"/>
      <c r="AJ10" s="320"/>
      <c r="AK10" s="207"/>
      <c r="AL10" s="208"/>
      <c r="AM10" s="207" t="str">
        <f t="shared" ca="1" si="1"/>
        <v/>
      </c>
      <c r="AN10" s="209" t="str">
        <f ca="1">IF(AO10&lt;&gt;"",SUM($AM$3:AM10),"")</f>
        <v/>
      </c>
      <c r="AO10" s="207" t="str">
        <f t="shared" ca="1" si="2"/>
        <v/>
      </c>
      <c r="AQ10" s="317"/>
    </row>
    <row r="11" spans="1:55" s="129" customFormat="1" x14ac:dyDescent="0.2">
      <c r="A11" s="334" t="str">
        <f ca="1">IF(ISNA(VLOOKUP(AC11,INDIRECT($AL$1),2, FALSE)),"", VLOOKUP(AC11,INDIRECT($AL$1),2, FALSE))</f>
        <v>Wednesday 3rd Nov</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t="str">
        <f ca="1">IF(ISNA(VLOOKUP($A11,Timetable,$AX$1,FALSE)),"",VLOOKUP($A11,Timetable,$AX$1,FALSE))</f>
        <v>11b3</v>
      </c>
      <c r="AY11" s="129" t="str">
        <f ca="1">IF(ISNA(VLOOKUP($A11,Timetable,$AY$1,FALSE)),"",VLOOKUP($A11,Timetable,$AY$1,FALSE))</f>
        <v>9b4</v>
      </c>
      <c r="AZ11" s="129" t="str">
        <f ca="1">IF(ISNA(VLOOKUP($A11,Timetable,$AZ$1,FALSE)),"",VLOOKUP($A11,Timetable,$AZ$1,FALSE))</f>
        <v/>
      </c>
      <c r="BA11" s="129">
        <f ca="1">IF(ISNA(VLOOKUP($A11,Timetable,$BA$1,FALSE)),"",VLOOKUP($A11,Timetable,$BA$1,FALSE))</f>
        <v>13</v>
      </c>
      <c r="BB11" s="129" t="str">
        <f ca="1">IF(ISNA(VLOOKUP($A11,Timetable,$BB$1,FALSE)),"",VLOOKUP($A11,Timetable,$BB$1,FALSE))</f>
        <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2</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Friday 5th Nov</v>
      </c>
      <c r="B19" s="313"/>
      <c r="C19" s="313"/>
      <c r="D19" s="327" t="s">
        <v>183</v>
      </c>
      <c r="E19" s="135"/>
      <c r="F19" s="313"/>
      <c r="G19" s="35" t="s">
        <v>75</v>
      </c>
      <c r="H19" s="35"/>
      <c r="I19" s="35"/>
      <c r="J19" s="35"/>
      <c r="K19" s="34"/>
      <c r="L19" s="34"/>
      <c r="M19" s="310" t="str">
        <f ca="1">AQ19</f>
        <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t="str">
        <f ca="1">IF(ISNA(VLOOKUP($A19,Timetable,$AX$1,FALSE)),"",VLOOKUP($A19,Timetable,$AX$1,FALSE))</f>
        <v>11b3</v>
      </c>
      <c r="AY19" s="129">
        <f ca="1">IF(ISNA(VLOOKUP($A19,Timetable,$AY$1,FALSE)),"",VLOOKUP($A19,Timetable,$AY$1,FALSE))</f>
        <v>12</v>
      </c>
      <c r="AZ19" s="129" t="str">
        <f ca="1">IF(ISNA(VLOOKUP($A19,Timetable,$AZ$1,FALSE)),"",VLOOKUP($A19,Timetable,$AZ$1,FALSE))</f>
        <v>8a1</v>
      </c>
      <c r="BA19" s="129" t="str">
        <f ca="1">IF(ISNA(VLOOKUP($A19,Timetable,$BA$1,FALSE)),"",VLOOKUP($A19,Timetable,$BA$1,FALSE))</f>
        <v>9b4</v>
      </c>
      <c r="BB19" s="129" t="str">
        <f ca="1">IF(ISNA(VLOOKUP($A19,Timetable,$BB$1,FALSE)),"",VLOOKUP($A19,Timetable,$BB$1,FALSE))</f>
        <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4</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 ca="1">IF(M19="","",M19)</f>
        <v/>
      </c>
      <c r="AC26" s="323"/>
      <c r="AD26" s="208" t="str">
        <f>IF(AND(I26="",J26=""),"","8) ")</f>
        <v/>
      </c>
      <c r="AE26" s="320"/>
      <c r="AF26" s="320"/>
      <c r="AG26" s="320"/>
      <c r="AH26" s="207" t="str">
        <f>IF(AND(E26=""),"","4) ")</f>
        <v/>
      </c>
      <c r="AI26" s="320"/>
      <c r="AJ26" s="320"/>
      <c r="AK26" s="207"/>
      <c r="AL26" s="208"/>
      <c r="AM26" s="207" t="str">
        <f t="shared" ca="1" si="1"/>
        <v/>
      </c>
      <c r="AN26" s="209" t="str">
        <f ca="1">IF(AO26&lt;&gt;"",SUM($AM$3:AM26),"")</f>
        <v/>
      </c>
      <c r="AO26" s="207" t="str">
        <f t="shared" ca="1" si="2"/>
        <v/>
      </c>
      <c r="AQ26" s="317"/>
    </row>
    <row r="27" spans="1:55" s="129" customFormat="1" x14ac:dyDescent="0.2">
      <c r="A27" s="334" t="str">
        <f ca="1">IF(ISNA(VLOOKUP(AC27,INDIRECT($AL$1),2, FALSE)),"", VLOOKUP(AC27,INDIRECT($AL$1),2, FALSE))</f>
        <v>Monday 8th Nov</v>
      </c>
      <c r="B27" s="313"/>
      <c r="C27" s="313"/>
      <c r="D27" s="327" t="s">
        <v>183</v>
      </c>
      <c r="E27" s="135"/>
      <c r="F27" s="313"/>
      <c r="G27" s="35" t="s">
        <v>75</v>
      </c>
      <c r="H27" s="35"/>
      <c r="I27" s="35"/>
      <c r="J27" s="35"/>
      <c r="K27" s="34"/>
      <c r="L27" s="34"/>
      <c r="M27" s="310" t="str">
        <f ca="1">AQ27</f>
        <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f ca="1">IF(ISNA(VLOOKUP($A27,Timetable,$AX$1,FALSE)),"",VLOOKUP($A27,Timetable,$AX$1,FALSE))</f>
        <v>13</v>
      </c>
      <c r="AY27" s="129" t="str">
        <f ca="1">IF(ISNA(VLOOKUP($A27,Timetable,$AY$1,FALSE)),"",VLOOKUP($A27,Timetable,$AY$1,FALSE))</f>
        <v/>
      </c>
      <c r="AZ27" s="129" t="str">
        <f ca="1">IF(ISNA(VLOOKUP($A27,Timetable,$AZ$1,FALSE)),"",VLOOKUP($A27,Timetable,$AZ$1,FALSE))</f>
        <v>9b4</v>
      </c>
      <c r="BA27" s="129" t="str">
        <f ca="1">IF(ISNA(VLOOKUP($A27,Timetable,$BA$1,FALSE)),"",VLOOKUP($A27,Timetable,$BA$1,FALSE))</f>
        <v>10a2</v>
      </c>
      <c r="BB27" s="129" t="str">
        <f ca="1">IF(ISNA(VLOOKUP($A27,Timetable,$BB$1,FALSE)),"",VLOOKUP($A27,Timetable,$BB$1,FALSE))</f>
        <v>8a1</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3</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 ca="1">IF(M27="","",M27)</f>
        <v/>
      </c>
      <c r="AC34" s="323"/>
      <c r="AD34" s="208" t="str">
        <f>IF(AND(I34="",J34=""),"","8) ")</f>
        <v/>
      </c>
      <c r="AE34" s="320"/>
      <c r="AF34" s="320"/>
      <c r="AG34" s="320"/>
      <c r="AH34" s="207" t="str">
        <f>IF(AND(E34=""),"","4) ")</f>
        <v/>
      </c>
      <c r="AI34" s="320"/>
      <c r="AJ34" s="320"/>
      <c r="AK34" s="207"/>
      <c r="AL34" s="208"/>
      <c r="AM34" s="207" t="str">
        <f t="shared" ca="1" si="1"/>
        <v/>
      </c>
      <c r="AN34" s="209" t="str">
        <f ca="1">IF(AO34&lt;&gt;"",SUM($AM$3:AM34),"")</f>
        <v/>
      </c>
      <c r="AO34" s="207" t="str">
        <f t="shared" ca="1" si="2"/>
        <v/>
      </c>
      <c r="AQ34" s="317"/>
    </row>
    <row r="35" spans="1:55" s="129" customFormat="1" x14ac:dyDescent="0.2">
      <c r="A35" s="334" t="str">
        <f ca="1">IF(ISNA(VLOOKUP(AC35,INDIRECT($AL$1),2, FALSE)),"", VLOOKUP(AC35,INDIRECT($AL$1),2, FALSE))</f>
        <v>Wednesday 10th Nov</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9b4</v>
      </c>
      <c r="AY35" s="129" t="str">
        <f ca="1">IF(ISNA(VLOOKUP($A35,Timetable,$AY$1,FALSE)),"",VLOOKUP($A35,Timetable,$AY$1,FALSE))</f>
        <v/>
      </c>
      <c r="AZ35" s="129">
        <f ca="1">IF(ISNA(VLOOKUP($A35,Timetable,$AZ$1,FALSE)),"",VLOOKUP($A35,Timetable,$AZ$1,FALSE))</f>
        <v>12</v>
      </c>
      <c r="BA35" s="129" t="str">
        <f ca="1">IF(ISNA(VLOOKUP($A35,Timetable,$BA$1,FALSE)),"",VLOOKUP($A35,Timetable,$BA$1,FALSE))</f>
        <v>10a2</v>
      </c>
      <c r="BB35" s="129" t="str">
        <f ca="1">IF(ISNA(VLOOKUP($A35,Timetable,$BB$1,FALSE)),"",VLOOKUP($A35,Timetable,$BB$1,FALSE))</f>
        <v>11b3</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1</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 xml:space="preserve">Thursday 11th Nov </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11b3</v>
      </c>
      <c r="AY43" s="129" t="str">
        <f ca="1">IF(ISNA(VLOOKUP($A43,Timetable,$AY$1,FALSE)),"",VLOOKUP($A43,Timetable,$AY$1,FALSE))</f>
        <v>9b4</v>
      </c>
      <c r="AZ43" s="129" t="str">
        <f ca="1">IF(ISNA(VLOOKUP($A43,Timetable,$AZ$1,FALSE)),"",VLOOKUP($A43,Timetable,$AZ$1,FALSE))</f>
        <v>10a2</v>
      </c>
      <c r="BA43" s="129" t="str">
        <f ca="1">IF(ISNA(VLOOKUP($A43,Timetable,$BA$1,FALSE)),"",VLOOKUP($A43,Timetable,$BA$1,FALSE))</f>
        <v/>
      </c>
      <c r="BB43" s="129" t="str">
        <f ca="1">IF(ISNA(VLOOKUP($A43,Timetable,$BB$1,FALSE)),"",VLOOKUP($A43,Timetable,$BB$1,FALSE))</f>
        <v>7c2</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2</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Monday 15th Nov</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8a1</v>
      </c>
      <c r="AY51" s="129" t="str">
        <f ca="1">IF(ISNA(VLOOKUP($A51,Timetable,$AY$1,FALSE)),"",VLOOKUP($A51,Timetable,$AY$1,FALSE))</f>
        <v>10a2</v>
      </c>
      <c r="AZ51" s="129">
        <f ca="1">IF(ISNA(VLOOKUP($A51,Timetable,$AZ$1,FALSE)),"",VLOOKUP($A51,Timetable,$AZ$1,FALSE))</f>
        <v>12</v>
      </c>
      <c r="BA51" s="129" t="str">
        <f ca="1">IF(ISNA(VLOOKUP($A51,Timetable,$BA$1,FALSE)),"",VLOOKUP($A51,Timetable,$BA$1,FALSE))</f>
        <v>9b4</v>
      </c>
      <c r="BB51" s="129" t="str">
        <f ca="1">IF(ISNA(VLOOKUP($A51,Timetable,$BB$1,FALSE)),"",VLOOKUP($A51,Timetable,$BB$1,FALSE))</f>
        <v>11b3</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4</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Wednesday 17th Nov</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t="str">
        <f ca="1">IF(ISNA(VLOOKUP($A59,Timetable,$AX$1,FALSE)),"",VLOOKUP($A59,Timetable,$AX$1,FALSE))</f>
        <v>11b3</v>
      </c>
      <c r="AY59" s="129" t="str">
        <f ca="1">IF(ISNA(VLOOKUP($A59,Timetable,$AY$1,FALSE)),"",VLOOKUP($A59,Timetable,$AY$1,FALSE))</f>
        <v>9b4</v>
      </c>
      <c r="AZ59" s="129" t="str">
        <f ca="1">IF(ISNA(VLOOKUP($A59,Timetable,$AZ$1,FALSE)),"",VLOOKUP($A59,Timetable,$AZ$1,FALSE))</f>
        <v/>
      </c>
      <c r="BA59" s="129">
        <f ca="1">IF(ISNA(VLOOKUP($A59,Timetable,$BA$1,FALSE)),"",VLOOKUP($A59,Timetable,$BA$1,FALSE))</f>
        <v>13</v>
      </c>
      <c r="BB59" s="129" t="str">
        <f ca="1">IF(ISNA(VLOOKUP($A59,Timetable,$BB$1,FALSE)),"",VLOOKUP($A59,Timetable,$BB$1,FALSE))</f>
        <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2</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Friday 19th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t="str">
        <f ca="1">IF(ISNA(VLOOKUP($A67,Timetable,$AX$1,FALSE)),"",VLOOKUP($A67,Timetable,$AX$1,FALSE))</f>
        <v>11b3</v>
      </c>
      <c r="AY67" s="129">
        <f ca="1">IF(ISNA(VLOOKUP($A67,Timetable,$AY$1,FALSE)),"",VLOOKUP($A67,Timetable,$AY$1,FALSE))</f>
        <v>12</v>
      </c>
      <c r="AZ67" s="129" t="str">
        <f ca="1">IF(ISNA(VLOOKUP($A67,Timetable,$AZ$1,FALSE)),"",VLOOKUP($A67,Timetable,$AZ$1,FALSE))</f>
        <v>8a1</v>
      </c>
      <c r="BA67" s="129" t="str">
        <f ca="1">IF(ISNA(VLOOKUP($A67,Timetable,$BA$1,FALSE)),"",VLOOKUP($A67,Timetable,$BA$1,FALSE))</f>
        <v>9b4</v>
      </c>
      <c r="BB67" s="129" t="str">
        <f ca="1">IF(ISNA(VLOOKUP($A67,Timetable,$BB$1,FALSE)),"",VLOOKUP($A67,Timetable,$BB$1,FALSE))</f>
        <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4</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Monday 22nd Nov</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f ca="1">IF(ISNA(VLOOKUP($A75,Timetable,$AX$1,FALSE)),"",VLOOKUP($A75,Timetable,$AX$1,FALSE))</f>
        <v>13</v>
      </c>
      <c r="AY75" s="129" t="str">
        <f ca="1">IF(ISNA(VLOOKUP($A75,Timetable,$AY$1,FALSE)),"",VLOOKUP($A75,Timetable,$AY$1,FALSE))</f>
        <v/>
      </c>
      <c r="AZ75" s="129" t="str">
        <f ca="1">IF(ISNA(VLOOKUP($A75,Timetable,$AZ$1,FALSE)),"",VLOOKUP($A75,Timetable,$AZ$1,FALSE))</f>
        <v>9b4</v>
      </c>
      <c r="BA75" s="129" t="str">
        <f ca="1">IF(ISNA(VLOOKUP($A75,Timetable,$BA$1,FALSE)),"",VLOOKUP($A75,Timetable,$BA$1,FALSE))</f>
        <v>10a2</v>
      </c>
      <c r="BB75" s="129" t="str">
        <f ca="1">IF(ISNA(VLOOKUP($A75,Timetable,$BB$1,FALSE)),"",VLOOKUP($A75,Timetable,$BB$1,FALSE))</f>
        <v>8a1</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3</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Wednesday 24th Nov</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t="str">
        <f ca="1">IF(ISNA(VLOOKUP($A83,Timetable,$AX$1,FALSE)),"",VLOOKUP($A83,Timetable,$AX$1,FALSE))</f>
        <v>9b4</v>
      </c>
      <c r="AY83" s="129" t="str">
        <f ca="1">IF(ISNA(VLOOKUP($A83,Timetable,$AY$1,FALSE)),"",VLOOKUP($A83,Timetable,$AY$1,FALSE))</f>
        <v/>
      </c>
      <c r="AZ83" s="129">
        <f ca="1">IF(ISNA(VLOOKUP($A83,Timetable,$AZ$1,FALSE)),"",VLOOKUP($A83,Timetable,$AZ$1,FALSE))</f>
        <v>12</v>
      </c>
      <c r="BA83" s="129" t="str">
        <f ca="1">IF(ISNA(VLOOKUP($A83,Timetable,$BA$1,FALSE)),"",VLOOKUP($A83,Timetable,$BA$1,FALSE))</f>
        <v>10a2</v>
      </c>
      <c r="BB83" s="129" t="str">
        <f ca="1">IF(ISNA(VLOOKUP($A83,Timetable,$BB$1,FALSE)),"",VLOOKUP($A83,Timetable,$BB$1,FALSE))</f>
        <v>11b3</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1</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 xml:space="preserve">Thursday 25th Nov </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t="str">
        <f ca="1">IF(ISNA(VLOOKUP($A91,Timetable,$AX$1,FALSE)),"",VLOOKUP($A91,Timetable,$AX$1,FALSE))</f>
        <v>11b3</v>
      </c>
      <c r="AY91" s="129" t="str">
        <f ca="1">IF(ISNA(VLOOKUP($A91,Timetable,$AY$1,FALSE)),"",VLOOKUP($A91,Timetable,$AY$1,FALSE))</f>
        <v>9b4</v>
      </c>
      <c r="AZ91" s="129" t="str">
        <f ca="1">IF(ISNA(VLOOKUP($A91,Timetable,$AZ$1,FALSE)),"",VLOOKUP($A91,Timetable,$AZ$1,FALSE))</f>
        <v>10a2</v>
      </c>
      <c r="BA91" s="129" t="str">
        <f ca="1">IF(ISNA(VLOOKUP($A91,Timetable,$BA$1,FALSE)),"",VLOOKUP($A91,Timetable,$BA$1,FALSE))</f>
        <v/>
      </c>
      <c r="BB91" s="129" t="str">
        <f ca="1">IF(ISNA(VLOOKUP($A91,Timetable,$BB$1,FALSE)),"",VLOOKUP($A91,Timetable,$BB$1,FALSE))</f>
        <v>7c2</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2</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Monday 29th Nov</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t="str">
        <f ca="1">IF(ISNA(VLOOKUP($A99,Timetable,$AX$1,FALSE)),"",VLOOKUP($A99,Timetable,$AX$1,FALSE))</f>
        <v>8a1</v>
      </c>
      <c r="AY99" s="129" t="str">
        <f ca="1">IF(ISNA(VLOOKUP($A99,Timetable,$AY$1,FALSE)),"",VLOOKUP($A99,Timetable,$AY$1,FALSE))</f>
        <v>10a2</v>
      </c>
      <c r="AZ99" s="129">
        <f ca="1">IF(ISNA(VLOOKUP($A99,Timetable,$AZ$1,FALSE)),"",VLOOKUP($A99,Timetable,$AZ$1,FALSE))</f>
        <v>12</v>
      </c>
      <c r="BA99" s="129" t="str">
        <f ca="1">IF(ISNA(VLOOKUP($A99,Timetable,$BA$1,FALSE)),"",VLOOKUP($A99,Timetable,$BA$1,FALSE))</f>
        <v>9b4</v>
      </c>
      <c r="BB99" s="129" t="str">
        <f ca="1">IF(ISNA(VLOOKUP($A99,Timetable,$BB$1,FALSE)),"",VLOOKUP($A99,Timetable,$BB$1,FALSE))</f>
        <v>11b3</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4</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Wednesday 1st Dec</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t="str">
        <f ca="1">IF(ISNA(VLOOKUP($A107,Timetable,$AX$1,FALSE)),"",VLOOKUP($A107,Timetable,$AX$1,FALSE))</f>
        <v>11b3</v>
      </c>
      <c r="AY107" s="129" t="str">
        <f ca="1">IF(ISNA(VLOOKUP($A107,Timetable,$AY$1,FALSE)),"",VLOOKUP($A107,Timetable,$AY$1,FALSE))</f>
        <v>9b4</v>
      </c>
      <c r="AZ107" s="129" t="str">
        <f ca="1">IF(ISNA(VLOOKUP($A107,Timetable,$AZ$1,FALSE)),"",VLOOKUP($A107,Timetable,$AZ$1,FALSE))</f>
        <v/>
      </c>
      <c r="BA107" s="129">
        <f ca="1">IF(ISNA(VLOOKUP($A107,Timetable,$BA$1,FALSE)),"",VLOOKUP($A107,Timetable,$BA$1,FALSE))</f>
        <v>13</v>
      </c>
      <c r="BB107" s="129" t="str">
        <f ca="1">IF(ISNA(VLOOKUP($A107,Timetable,$BB$1,FALSE)),"",VLOOKUP($A107,Timetable,$BB$1,FALSE))</f>
        <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2</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Friday 3rd Dec</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11b3</v>
      </c>
      <c r="AY115" s="129">
        <f ca="1">IF(ISNA(VLOOKUP($A115,Timetable,$AY$1,FALSE)),"",VLOOKUP($A115,Timetable,$AY$1,FALSE))</f>
        <v>12</v>
      </c>
      <c r="AZ115" s="129" t="str">
        <f ca="1">IF(ISNA(VLOOKUP($A115,Timetable,$AZ$1,FALSE)),"",VLOOKUP($A115,Timetable,$AZ$1,FALSE))</f>
        <v>8a1</v>
      </c>
      <c r="BA115" s="129" t="str">
        <f ca="1">IF(ISNA(VLOOKUP($A115,Timetable,$BA$1,FALSE)),"",VLOOKUP($A115,Timetable,$BA$1,FALSE))</f>
        <v>9b4</v>
      </c>
      <c r="BB115" s="129" t="str">
        <f ca="1">IF(ISNA(VLOOKUP($A115,Timetable,$BB$1,FALSE)),"",VLOOKUP($A115,Timetable,$BB$1,FALSE))</f>
        <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4</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Monday 6th Dec</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f ca="1">IF(ISNA(VLOOKUP($A123,Timetable,$AX$1,FALSE)),"",VLOOKUP($A123,Timetable,$AX$1,FALSE))</f>
        <v>13</v>
      </c>
      <c r="AY123" s="129" t="str">
        <f ca="1">IF(ISNA(VLOOKUP($A123,Timetable,$AY$1,FALSE)),"",VLOOKUP($A123,Timetable,$AY$1,FALSE))</f>
        <v/>
      </c>
      <c r="AZ123" s="129" t="str">
        <f ca="1">IF(ISNA(VLOOKUP($A123,Timetable,$AZ$1,FALSE)),"",VLOOKUP($A123,Timetable,$AZ$1,FALSE))</f>
        <v>9b4</v>
      </c>
      <c r="BA123" s="129" t="str">
        <f ca="1">IF(ISNA(VLOOKUP($A123,Timetable,$BA$1,FALSE)),"",VLOOKUP($A123,Timetable,$BA$1,FALSE))</f>
        <v>10a2</v>
      </c>
      <c r="BB123" s="129" t="str">
        <f ca="1">IF(ISNA(VLOOKUP($A123,Timetable,$BB$1,FALSE)),"",VLOOKUP($A123,Timetable,$BB$1,FALSE))</f>
        <v>8a1</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3</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Wednesday 8th Dec</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70" si="21">IF(AO131&lt;&gt;"",1,"")</f>
        <v/>
      </c>
      <c r="AN131" s="207" t="str">
        <f>IF(AO131&lt;&gt;"",SUM($AM$3:AM131),"")</f>
        <v/>
      </c>
      <c r="AO131" s="207" t="str">
        <f t="shared" ref="AO131:AO170" si="22">IF(AND(AB131&lt;&gt;"H/W",AB131&lt;&gt;"Collect H/W"),AB131,"")</f>
        <v/>
      </c>
      <c r="AQ131" s="315" t="str">
        <f ca="1">IF(ISNA(VLOOKUP(A131,Homework,$AK$1+1,FALSE)), "",VLOOKUP(A131,Homework,$AK$1+1,FALSE))</f>
        <v/>
      </c>
      <c r="AX131" s="129" t="str">
        <f ca="1">IF(ISNA(VLOOKUP($A131,Timetable,$AX$1,FALSE)),"",VLOOKUP($A131,Timetable,$AX$1,FALSE))</f>
        <v>9b4</v>
      </c>
      <c r="AY131" s="129" t="str">
        <f ca="1">IF(ISNA(VLOOKUP($A131,Timetable,$AY$1,FALSE)),"",VLOOKUP($A131,Timetable,$AY$1,FALSE))</f>
        <v/>
      </c>
      <c r="AZ131" s="129">
        <f ca="1">IF(ISNA(VLOOKUP($A131,Timetable,$AZ$1,FALSE)),"",VLOOKUP($A131,Timetable,$AZ$1,FALSE))</f>
        <v>12</v>
      </c>
      <c r="BA131" s="129" t="str">
        <f ca="1">IF(ISNA(VLOOKUP($A131,Timetable,$BA$1,FALSE)),"",VLOOKUP($A131,Timetable,$BA$1,FALSE))</f>
        <v>10a2</v>
      </c>
      <c r="BB131" s="129" t="str">
        <f ca="1">IF(ISNA(VLOOKUP($A131,Timetable,$BB$1,FALSE)),"",VLOOKUP($A131,Timetable,$BB$1,FALSE))</f>
        <v>11b3</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1</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Thursday 9th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t="str">
        <f ca="1">IF(ISNA(VLOOKUP($A139,Timetable,$AX$1,FALSE)),"",VLOOKUP($A139,Timetable,$AX$1,FALSE))</f>
        <v>11b3</v>
      </c>
      <c r="AY139" s="129" t="str">
        <f ca="1">IF(ISNA(VLOOKUP($A139,Timetable,$AY$1,FALSE)),"",VLOOKUP($A139,Timetable,$AY$1,FALSE))</f>
        <v>9b4</v>
      </c>
      <c r="AZ139" s="129" t="str">
        <f ca="1">IF(ISNA(VLOOKUP($A139,Timetable,$AZ$1,FALSE)),"",VLOOKUP($A139,Timetable,$AZ$1,FALSE))</f>
        <v>10a2</v>
      </c>
      <c r="BA139" s="129" t="str">
        <f ca="1">IF(ISNA(VLOOKUP($A139,Timetable,$BA$1,FALSE)),"",VLOOKUP($A139,Timetable,$BA$1,FALSE))</f>
        <v/>
      </c>
      <c r="BB139" s="129" t="str">
        <f ca="1">IF(ISNA(VLOOKUP($A139,Timetable,$BB$1,FALSE)),"",VLOOKUP($A139,Timetable,$BB$1,FALSE))</f>
        <v>7c2</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2</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55"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55"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row r="147" spans="1:55" s="129" customFormat="1" x14ac:dyDescent="0.2">
      <c r="A147" s="334" t="str">
        <f ca="1">IF(ISNA(VLOOKUP(AC147,INDIRECT($AL$1),2, FALSE)),"", VLOOKUP(AC147,INDIRECT($AL$1),2, FALSE))</f>
        <v>Monday 13th Dec</v>
      </c>
      <c r="B147" s="313"/>
      <c r="C147" s="313"/>
      <c r="D147" s="327" t="s">
        <v>183</v>
      </c>
      <c r="E147" s="135"/>
      <c r="F147" s="313"/>
      <c r="G147" s="35" t="s">
        <v>75</v>
      </c>
      <c r="H147" s="35"/>
      <c r="I147" s="35"/>
      <c r="J147" s="35"/>
      <c r="K147" s="34"/>
      <c r="L147" s="34"/>
      <c r="M147" s="310" t="str">
        <f ca="1">AQ147</f>
        <v/>
      </c>
      <c r="N147" s="324"/>
      <c r="O147" s="313"/>
      <c r="P147" s="313"/>
      <c r="Q147" s="313"/>
      <c r="R147" s="313"/>
      <c r="S147" s="313"/>
      <c r="T147" s="313"/>
      <c r="U147" s="314"/>
      <c r="V147" s="314"/>
      <c r="W147" s="314"/>
      <c r="X147" s="314"/>
      <c r="Y147" s="314"/>
      <c r="Z147" s="314"/>
      <c r="AA147" s="314"/>
      <c r="AB147" s="207" t="str">
        <f t="shared" ref="AB147:AB153" si="24">IF(L147="Yes",J147,"")</f>
        <v/>
      </c>
      <c r="AC147" s="321">
        <v>19</v>
      </c>
      <c r="AD147" s="208" t="str">
        <f>IF(AND(I147="",J147=""),"","1) ")</f>
        <v/>
      </c>
      <c r="AE147" s="318" t="str">
        <f>CONCATENATE(AD147,I147,J147," ",H147,CHAR(10),AD148,I148,J148," ",H148,CHAR(10),AD149,I149,J149," ",H149,CHAR(10),AD150,I150,J150," ",H150,CHAR(10),AD151,I151,J151," ",H151,CHAR(10))</f>
        <v xml:space="preserve"> 
</v>
      </c>
      <c r="AF147" s="318" t="str">
        <f>CONCATENATE(AD152,I152,J152," ",H152,CHAR(10),AD153,I153,J153," ",H153,CHAR(10),AD154,I154,J154," ",H154,CHAR(10))</f>
        <v xml:space="preserve"> 
</v>
      </c>
      <c r="AG147" s="318" t="str">
        <f>CONCATENATE(AE147,AF147)</f>
        <v xml:space="preserve"> 
</v>
      </c>
      <c r="AH147" s="207" t="str">
        <f>IF(AND(E147=""),"","1) ")</f>
        <v/>
      </c>
      <c r="AI147" s="318" t="str">
        <f>CONCATENATE(AH147,E147,CHAR(10),AH148,E148,CHAR(10),AH149,E149,CHAR(10),AH150,E150)</f>
        <v xml:space="preserve">
</v>
      </c>
      <c r="AJ147" s="318" t="str">
        <f>CONCATENATE(AH151,E151,CHAR(10),AH152,E152,CHAR(10),AH153,E153,CHAR(10),AH154,E154)</f>
        <v xml:space="preserve">
</v>
      </c>
      <c r="AK147" s="207"/>
      <c r="AL147" s="207"/>
      <c r="AM147" s="207" t="str">
        <f t="shared" si="21"/>
        <v/>
      </c>
      <c r="AN147" s="207" t="str">
        <f>IF(AO147&lt;&gt;"",SUM($AM$3:AM147),"")</f>
        <v/>
      </c>
      <c r="AO147" s="207" t="str">
        <f t="shared" si="22"/>
        <v/>
      </c>
      <c r="AQ147" s="315" t="str">
        <f ca="1">IF(ISNA(VLOOKUP(A147,Homework,$AK$1+1,FALSE)), "",VLOOKUP(A147,Homework,$AK$1+1,FALSE))</f>
        <v/>
      </c>
      <c r="AX147" s="129" t="str">
        <f ca="1">IF(ISNA(VLOOKUP($A147,Timetable,$AX$1,FALSE)),"",VLOOKUP($A147,Timetable,$AX$1,FALSE))</f>
        <v>8a1</v>
      </c>
      <c r="AY147" s="129" t="str">
        <f ca="1">IF(ISNA(VLOOKUP($A147,Timetable,$AY$1,FALSE)),"",VLOOKUP($A147,Timetable,$AY$1,FALSE))</f>
        <v>10a2</v>
      </c>
      <c r="AZ147" s="129">
        <f ca="1">IF(ISNA(VLOOKUP($A147,Timetable,$AZ$1,FALSE)),"",VLOOKUP($A147,Timetable,$AZ$1,FALSE))</f>
        <v>12</v>
      </c>
      <c r="BA147" s="129" t="str">
        <f ca="1">IF(ISNA(VLOOKUP($A147,Timetable,$BA$1,FALSE)),"",VLOOKUP($A147,Timetable,$BA$1,FALSE))</f>
        <v>9b4</v>
      </c>
      <c r="BB147" s="129" t="str">
        <f ca="1">IF(ISNA(VLOOKUP($A147,Timetable,$BB$1,FALSE)),"",VLOOKUP($A147,Timetable,$BB$1,FALSE))</f>
        <v>11b3</v>
      </c>
      <c r="BC147" s="129" t="str">
        <f ca="1">IF(ISNA(VLOOKUP($A147,Timetable,$BC$1,FALSE)),"",VLOOKUP($A147,Timetable,$BC$1,FALSE))</f>
        <v/>
      </c>
    </row>
    <row r="148" spans="1:55" s="129" customFormat="1" x14ac:dyDescent="0.2">
      <c r="A148" s="335"/>
      <c r="B148" s="313"/>
      <c r="C148" s="313"/>
      <c r="D148" s="328"/>
      <c r="E148" s="132"/>
      <c r="F148" s="313"/>
      <c r="G148" s="35" t="s">
        <v>77</v>
      </c>
      <c r="H148" s="35"/>
      <c r="I148" s="35"/>
      <c r="J148" s="35"/>
      <c r="K148" s="34"/>
      <c r="L148" s="34"/>
      <c r="M148" s="311"/>
      <c r="N148" s="325"/>
      <c r="O148" s="313"/>
      <c r="P148" s="313"/>
      <c r="Q148" s="313"/>
      <c r="R148" s="313"/>
      <c r="S148" s="313"/>
      <c r="T148" s="313"/>
      <c r="U148" s="314"/>
      <c r="V148" s="314"/>
      <c r="W148" s="314"/>
      <c r="X148" s="314"/>
      <c r="Y148" s="314"/>
      <c r="Z148" s="333"/>
      <c r="AA148" s="314"/>
      <c r="AB148" s="207" t="str">
        <f t="shared" si="24"/>
        <v/>
      </c>
      <c r="AC148" s="322"/>
      <c r="AD148" s="208" t="str">
        <f>IF(AND(I148="",J148=""),"","2) ")</f>
        <v/>
      </c>
      <c r="AE148" s="319"/>
      <c r="AF148" s="319"/>
      <c r="AG148" s="319"/>
      <c r="AH148" s="207" t="str">
        <f>IF(AND(E148=""),"","2) ")</f>
        <v/>
      </c>
      <c r="AI148" s="319"/>
      <c r="AJ148" s="319"/>
      <c r="AK148" s="207"/>
      <c r="AL148" s="208"/>
      <c r="AM148" s="207" t="str">
        <f t="shared" si="21"/>
        <v/>
      </c>
      <c r="AN148" s="207" t="str">
        <f>IF(AO148&lt;&gt;"",SUM($AM$3:AM148),"")</f>
        <v/>
      </c>
      <c r="AO148" s="207" t="str">
        <f t="shared" si="22"/>
        <v/>
      </c>
      <c r="AQ148" s="316"/>
    </row>
    <row r="149" spans="1:55" s="129" customFormat="1" x14ac:dyDescent="0.2">
      <c r="A149" s="335"/>
      <c r="B149" s="313"/>
      <c r="C149" s="313"/>
      <c r="D149" s="328"/>
      <c r="E149" s="135"/>
      <c r="F149" s="313"/>
      <c r="G149" s="35"/>
      <c r="H149" s="35"/>
      <c r="I149" s="35"/>
      <c r="J149" s="35"/>
      <c r="K149" s="34"/>
      <c r="L149" s="34"/>
      <c r="M149" s="311"/>
      <c r="N149" s="325"/>
      <c r="O149" s="313"/>
      <c r="P149" s="313"/>
      <c r="Q149" s="313"/>
      <c r="R149" s="313"/>
      <c r="S149" s="313"/>
      <c r="T149" s="313"/>
      <c r="U149" s="314"/>
      <c r="V149" s="314"/>
      <c r="W149" s="314"/>
      <c r="X149" s="314"/>
      <c r="Y149" s="314"/>
      <c r="Z149" s="333"/>
      <c r="AA149" s="314"/>
      <c r="AB149" s="207" t="str">
        <f t="shared" si="24"/>
        <v/>
      </c>
      <c r="AC149" s="322"/>
      <c r="AD149" s="208" t="str">
        <f>IF(AND(I149="",J149=""),"","3) ")</f>
        <v/>
      </c>
      <c r="AE149" s="319"/>
      <c r="AF149" s="319"/>
      <c r="AG149" s="319"/>
      <c r="AH149" s="207" t="str">
        <f>IF(AND(E149=""),"","3) ")</f>
        <v/>
      </c>
      <c r="AI149" s="319"/>
      <c r="AJ149" s="319"/>
      <c r="AK149" s="207"/>
      <c r="AL149" s="208"/>
      <c r="AM149" s="207" t="str">
        <f t="shared" si="21"/>
        <v/>
      </c>
      <c r="AN149" s="209" t="str">
        <f>IF(AO149&lt;&gt;"",SUM($AM$3:AM149),"")</f>
        <v/>
      </c>
      <c r="AO149" s="207" t="str">
        <f t="shared" si="22"/>
        <v/>
      </c>
      <c r="AQ149" s="316"/>
    </row>
    <row r="150" spans="1:55" s="129" customFormat="1" x14ac:dyDescent="0.2">
      <c r="A150" s="335"/>
      <c r="B150" s="313"/>
      <c r="C150" s="313"/>
      <c r="D150" s="329"/>
      <c r="E150" s="132"/>
      <c r="F150" s="313"/>
      <c r="G150" s="35"/>
      <c r="H150" s="35"/>
      <c r="I150" s="35"/>
      <c r="J150" s="35"/>
      <c r="K150" s="34"/>
      <c r="L150" s="34"/>
      <c r="M150" s="311"/>
      <c r="N150" s="325"/>
      <c r="O150" s="313"/>
      <c r="P150" s="313"/>
      <c r="Q150" s="313"/>
      <c r="R150" s="313"/>
      <c r="S150" s="313"/>
      <c r="T150" s="313"/>
      <c r="U150" s="314"/>
      <c r="V150" s="314"/>
      <c r="W150" s="314"/>
      <c r="X150" s="314"/>
      <c r="Y150" s="314"/>
      <c r="Z150" s="333"/>
      <c r="AA150" s="314"/>
      <c r="AB150" s="207" t="str">
        <f t="shared" si="24"/>
        <v/>
      </c>
      <c r="AC150" s="322"/>
      <c r="AD150" s="208" t="str">
        <f>IF(AND(I150="",J150=""),"","4) ")</f>
        <v/>
      </c>
      <c r="AE150" s="319"/>
      <c r="AF150" s="319"/>
      <c r="AG150" s="319"/>
      <c r="AH150" s="207" t="str">
        <f>IF(AND(E150=""),"","4) ")</f>
        <v/>
      </c>
      <c r="AI150" s="319"/>
      <c r="AJ150" s="319"/>
      <c r="AK150" s="207"/>
      <c r="AL150" s="208"/>
      <c r="AM150" s="207" t="str">
        <f t="shared" si="21"/>
        <v/>
      </c>
      <c r="AN150" s="209" t="str">
        <f>IF(AO150&lt;&gt;"",SUM($AM$3:AM150),"")</f>
        <v/>
      </c>
      <c r="AO150" s="207" t="str">
        <f t="shared" si="22"/>
        <v/>
      </c>
      <c r="AQ150" s="316"/>
    </row>
    <row r="151" spans="1:55" s="129" customFormat="1" x14ac:dyDescent="0.2">
      <c r="A151" s="335"/>
      <c r="B151" s="313"/>
      <c r="C151" s="313"/>
      <c r="D151" s="330" t="s">
        <v>184</v>
      </c>
      <c r="E151" s="135"/>
      <c r="F151" s="313"/>
      <c r="G151" s="35"/>
      <c r="H151" s="35"/>
      <c r="I151" s="35"/>
      <c r="J151" s="35"/>
      <c r="K151" s="34"/>
      <c r="L151" s="34"/>
      <c r="M151" s="311"/>
      <c r="N151" s="325"/>
      <c r="O151" s="313"/>
      <c r="P151" s="313"/>
      <c r="Q151" s="313"/>
      <c r="R151" s="313"/>
      <c r="S151" s="313"/>
      <c r="T151" s="313"/>
      <c r="U151" s="314"/>
      <c r="V151" s="314"/>
      <c r="W151" s="314"/>
      <c r="X151" s="314"/>
      <c r="Y151" s="314"/>
      <c r="Z151" s="333"/>
      <c r="AA151" s="314"/>
      <c r="AB151" s="207" t="str">
        <f t="shared" si="24"/>
        <v/>
      </c>
      <c r="AC151" s="322"/>
      <c r="AD151" s="208" t="str">
        <f>IF(AND(I151="",J151=""),"","5) ")</f>
        <v/>
      </c>
      <c r="AE151" s="319"/>
      <c r="AF151" s="319"/>
      <c r="AG151" s="319"/>
      <c r="AH151" s="207" t="str">
        <f>IF(AND(E151=""),"","1) ")</f>
        <v/>
      </c>
      <c r="AI151" s="319"/>
      <c r="AJ151" s="319"/>
      <c r="AK151" s="207"/>
      <c r="AL151" s="208"/>
      <c r="AM151" s="207" t="str">
        <f t="shared" si="21"/>
        <v/>
      </c>
      <c r="AN151" s="209" t="str">
        <f>IF(AO151&lt;&gt;"",SUM($AM$3:AM151),"")</f>
        <v/>
      </c>
      <c r="AO151" s="207" t="str">
        <f t="shared" si="22"/>
        <v/>
      </c>
      <c r="AQ151" s="316"/>
    </row>
    <row r="152" spans="1:55" s="129" customFormat="1" x14ac:dyDescent="0.2">
      <c r="A152" s="236" t="str">
        <f ca="1">IF(A147&lt;&gt;"","Lesson"&amp;" "&amp;MATCH($A$1,AX147:BC147,0),"")</f>
        <v>Lesson 4</v>
      </c>
      <c r="B152" s="313"/>
      <c r="C152" s="313"/>
      <c r="D152" s="331"/>
      <c r="E152" s="132"/>
      <c r="F152" s="313"/>
      <c r="G152" s="35"/>
      <c r="H152" s="35"/>
      <c r="I152" s="35"/>
      <c r="J152" s="35"/>
      <c r="K152" s="34"/>
      <c r="L152" s="34"/>
      <c r="M152" s="311"/>
      <c r="N152" s="325"/>
      <c r="O152" s="313"/>
      <c r="P152" s="313"/>
      <c r="Q152" s="313"/>
      <c r="R152" s="313"/>
      <c r="S152" s="313"/>
      <c r="T152" s="313"/>
      <c r="U152" s="314"/>
      <c r="V152" s="314"/>
      <c r="W152" s="314"/>
      <c r="X152" s="314"/>
      <c r="Y152" s="314"/>
      <c r="Z152" s="333"/>
      <c r="AA152" s="314"/>
      <c r="AB152" s="207" t="str">
        <f t="shared" si="24"/>
        <v/>
      </c>
      <c r="AC152" s="322"/>
      <c r="AD152" s="208" t="str">
        <f>IF(AND(I152="",J152=""),"","6) ")</f>
        <v/>
      </c>
      <c r="AE152" s="319"/>
      <c r="AF152" s="319"/>
      <c r="AG152" s="319"/>
      <c r="AH152" s="207" t="str">
        <f>IF(AND(E152=""),"","2) ")</f>
        <v/>
      </c>
      <c r="AI152" s="319"/>
      <c r="AJ152" s="319"/>
      <c r="AK152" s="207"/>
      <c r="AL152" s="208"/>
      <c r="AM152" s="207" t="str">
        <f t="shared" si="21"/>
        <v/>
      </c>
      <c r="AN152" s="209" t="str">
        <f>IF(AO152&lt;&gt;"",SUM($AM$3:AM152),"")</f>
        <v/>
      </c>
      <c r="AO152" s="207" t="str">
        <f t="shared" si="22"/>
        <v/>
      </c>
      <c r="AQ152" s="316"/>
    </row>
    <row r="153" spans="1:55" s="129" customFormat="1" x14ac:dyDescent="0.2">
      <c r="A153" s="237" t="str">
        <f ca="1">IF(A147&lt;&gt;"","Room"&amp;VLOOKUP(A147,Rooms,MATCH($A$1,AX147:BC147,0)+1,FALSE),"")</f>
        <v>Room</v>
      </c>
      <c r="B153" s="313"/>
      <c r="C153" s="313"/>
      <c r="D153" s="331"/>
      <c r="E153" s="135"/>
      <c r="F153" s="313"/>
      <c r="G153" s="35"/>
      <c r="H153" s="35"/>
      <c r="I153" s="35"/>
      <c r="J153" s="35"/>
      <c r="K153" s="34"/>
      <c r="L153" s="34"/>
      <c r="M153" s="311"/>
      <c r="N153" s="325"/>
      <c r="O153" s="313"/>
      <c r="P153" s="313"/>
      <c r="Q153" s="313"/>
      <c r="R153" s="313"/>
      <c r="S153" s="313"/>
      <c r="T153" s="313"/>
      <c r="U153" s="314"/>
      <c r="V153" s="314"/>
      <c r="W153" s="314"/>
      <c r="X153" s="314"/>
      <c r="Y153" s="314"/>
      <c r="Z153" s="333"/>
      <c r="AA153" s="314"/>
      <c r="AB153" s="207" t="str">
        <f t="shared" si="24"/>
        <v/>
      </c>
      <c r="AC153" s="322"/>
      <c r="AD153" s="208" t="str">
        <f>IF(AND(I153="",J153=""),"","7) ")</f>
        <v/>
      </c>
      <c r="AE153" s="319"/>
      <c r="AF153" s="319"/>
      <c r="AG153" s="319"/>
      <c r="AH153" s="207" t="str">
        <f>IF(AND(E153=""),"","3) ")</f>
        <v/>
      </c>
      <c r="AI153" s="319"/>
      <c r="AJ153" s="319"/>
      <c r="AK153" s="207"/>
      <c r="AL153" s="208"/>
      <c r="AM153" s="207" t="str">
        <f t="shared" si="21"/>
        <v/>
      </c>
      <c r="AN153" s="209" t="str">
        <f>IF(AO153&lt;&gt;"",SUM($AM$3:AM153),"")</f>
        <v/>
      </c>
      <c r="AO153" s="207" t="str">
        <f t="shared" si="22"/>
        <v/>
      </c>
      <c r="AQ153" s="316"/>
    </row>
    <row r="154" spans="1:55" s="129" customFormat="1" x14ac:dyDescent="0.2">
      <c r="A154" s="238"/>
      <c r="B154" s="313"/>
      <c r="C154" s="313"/>
      <c r="D154" s="332"/>
      <c r="E154" s="132"/>
      <c r="F154" s="313"/>
      <c r="G154" s="35" t="s">
        <v>76</v>
      </c>
      <c r="H154" s="35"/>
      <c r="I154" s="35"/>
      <c r="J154" s="35"/>
      <c r="K154" s="34"/>
      <c r="L154" s="36"/>
      <c r="M154" s="312"/>
      <c r="N154" s="326"/>
      <c r="O154" s="313"/>
      <c r="P154" s="313"/>
      <c r="Q154" s="313"/>
      <c r="R154" s="313"/>
      <c r="S154" s="313"/>
      <c r="T154" s="313"/>
      <c r="U154" s="314"/>
      <c r="V154" s="314"/>
      <c r="W154" s="314"/>
      <c r="X154" s="314"/>
      <c r="Y154" s="314"/>
      <c r="Z154" s="333"/>
      <c r="AA154" s="314"/>
      <c r="AB154" s="207" t="str">
        <f ca="1">IF(M147="","",M147)</f>
        <v/>
      </c>
      <c r="AC154" s="323"/>
      <c r="AD154" s="208" t="str">
        <f>IF(AND(I154="",J154=""),"","8) ")</f>
        <v/>
      </c>
      <c r="AE154" s="320"/>
      <c r="AF154" s="320"/>
      <c r="AG154" s="320"/>
      <c r="AH154" s="207" t="str">
        <f>IF(AND(E154=""),"","4) ")</f>
        <v/>
      </c>
      <c r="AI154" s="320"/>
      <c r="AJ154" s="320"/>
      <c r="AK154" s="207"/>
      <c r="AL154" s="208"/>
      <c r="AM154" s="207" t="str">
        <f t="shared" ca="1" si="21"/>
        <v/>
      </c>
      <c r="AN154" s="209" t="str">
        <f ca="1">IF(AO154&lt;&gt;"",SUM($AM$3:AM154),"")</f>
        <v/>
      </c>
      <c r="AO154" s="207" t="str">
        <f t="shared" ca="1" si="22"/>
        <v/>
      </c>
      <c r="AQ154" s="317"/>
    </row>
    <row r="155" spans="1:55" s="129" customFormat="1" x14ac:dyDescent="0.2">
      <c r="A155" s="334" t="str">
        <f ca="1">IF(ISNA(VLOOKUP(AC155,INDIRECT($AL$1),2, FALSE)),"", VLOOKUP(AC155,INDIRECT($AL$1),2, FALSE))</f>
        <v>Wednesday 15th Dec</v>
      </c>
      <c r="B155" s="313"/>
      <c r="C155" s="313"/>
      <c r="D155" s="327" t="s">
        <v>183</v>
      </c>
      <c r="E155" s="135"/>
      <c r="F155" s="313"/>
      <c r="G155" s="35" t="s">
        <v>75</v>
      </c>
      <c r="H155" s="35"/>
      <c r="I155" s="35"/>
      <c r="J155" s="35"/>
      <c r="K155" s="34"/>
      <c r="L155" s="34"/>
      <c r="M155" s="310" t="str">
        <f ca="1">AQ155</f>
        <v/>
      </c>
      <c r="N155" s="324"/>
      <c r="O155" s="313"/>
      <c r="P155" s="313"/>
      <c r="Q155" s="313"/>
      <c r="R155" s="313"/>
      <c r="S155" s="313"/>
      <c r="T155" s="313"/>
      <c r="U155" s="314"/>
      <c r="V155" s="314"/>
      <c r="W155" s="314"/>
      <c r="X155" s="314"/>
      <c r="Y155" s="314"/>
      <c r="Z155" s="314"/>
      <c r="AA155" s="314"/>
      <c r="AB155" s="207" t="str">
        <f t="shared" ref="AB155:AB161" si="25">IF(L155="Yes",J155,"")</f>
        <v/>
      </c>
      <c r="AC155" s="321">
        <v>20</v>
      </c>
      <c r="AD155" s="208" t="str">
        <f>IF(AND(I155="",J155=""),"","1) ")</f>
        <v/>
      </c>
      <c r="AE155" s="318" t="str">
        <f>CONCATENATE(AD155,I155,J155," ",H155,CHAR(10),AD156,I156,J156," ",H156,CHAR(10),AD157,I157,J157," ",H157,CHAR(10),AD158,I158,J158," ",H158,CHAR(10),AD159,I159,J159," ",H159,CHAR(10))</f>
        <v xml:space="preserve"> 
</v>
      </c>
      <c r="AF155" s="318" t="str">
        <f>CONCATENATE(AD160,I160,J160," ",H160,CHAR(10),AD161,I161,J161," ",H161,CHAR(10),AD162,I162,J162," ",H162,CHAR(10))</f>
        <v xml:space="preserve"> 
</v>
      </c>
      <c r="AG155" s="318" t="str">
        <f>CONCATENATE(AE155,AF155)</f>
        <v xml:space="preserve"> 
</v>
      </c>
      <c r="AH155" s="207" t="str">
        <f>IF(AND(E155=""),"","1) ")</f>
        <v/>
      </c>
      <c r="AI155" s="318" t="str">
        <f>CONCATENATE(AH155,E155,CHAR(10),AH156,E156,CHAR(10),AH157,E157,CHAR(10),AH158,E158)</f>
        <v xml:space="preserve">
</v>
      </c>
      <c r="AJ155" s="318" t="str">
        <f>CONCATENATE(AH159,E159,CHAR(10),AH160,E160,CHAR(10),AH161,E161,CHAR(10),AH162,E162)</f>
        <v xml:space="preserve">
</v>
      </c>
      <c r="AK155" s="207"/>
      <c r="AL155" s="207"/>
      <c r="AM155" s="207" t="str">
        <f t="shared" si="21"/>
        <v/>
      </c>
      <c r="AN155" s="207" t="str">
        <f>IF(AO155&lt;&gt;"",SUM($AM$3:AM155),"")</f>
        <v/>
      </c>
      <c r="AO155" s="207" t="str">
        <f t="shared" si="22"/>
        <v/>
      </c>
      <c r="AQ155" s="315" t="str">
        <f ca="1">IF(ISNA(VLOOKUP(A155,Homework,$AK$1+1,FALSE)), "",VLOOKUP(A155,Homework,$AK$1+1,FALSE))</f>
        <v/>
      </c>
      <c r="AX155" s="129" t="str">
        <f ca="1">IF(ISNA(VLOOKUP($A155,Timetable,$AX$1,FALSE)),"",VLOOKUP($A155,Timetable,$AX$1,FALSE))</f>
        <v>11b3</v>
      </c>
      <c r="AY155" s="129" t="str">
        <f ca="1">IF(ISNA(VLOOKUP($A155,Timetable,$AY$1,FALSE)),"",VLOOKUP($A155,Timetable,$AY$1,FALSE))</f>
        <v>9b4</v>
      </c>
      <c r="AZ155" s="129" t="str">
        <f ca="1">IF(ISNA(VLOOKUP($A155,Timetable,$AZ$1,FALSE)),"",VLOOKUP($A155,Timetable,$AZ$1,FALSE))</f>
        <v/>
      </c>
      <c r="BA155" s="129">
        <f ca="1">IF(ISNA(VLOOKUP($A155,Timetable,$BA$1,FALSE)),"",VLOOKUP($A155,Timetable,$BA$1,FALSE))</f>
        <v>13</v>
      </c>
      <c r="BB155" s="129" t="str">
        <f ca="1">IF(ISNA(VLOOKUP($A155,Timetable,$BB$1,FALSE)),"",VLOOKUP($A155,Timetable,$BB$1,FALSE))</f>
        <v/>
      </c>
      <c r="BC155" s="129" t="str">
        <f ca="1">IF(ISNA(VLOOKUP($A155,Timetable,$BC$1,FALSE)),"",VLOOKUP($A155,Timetable,$BC$1,FALSE))</f>
        <v/>
      </c>
    </row>
    <row r="156" spans="1:55" s="129" customFormat="1" x14ac:dyDescent="0.2">
      <c r="A156" s="335"/>
      <c r="B156" s="313"/>
      <c r="C156" s="313"/>
      <c r="D156" s="328"/>
      <c r="E156" s="132"/>
      <c r="F156" s="313"/>
      <c r="G156" s="35" t="s">
        <v>77</v>
      </c>
      <c r="H156" s="35"/>
      <c r="I156" s="35"/>
      <c r="J156" s="35"/>
      <c r="K156" s="34"/>
      <c r="L156" s="34"/>
      <c r="M156" s="311"/>
      <c r="N156" s="325"/>
      <c r="O156" s="313"/>
      <c r="P156" s="313"/>
      <c r="Q156" s="313"/>
      <c r="R156" s="313"/>
      <c r="S156" s="313"/>
      <c r="T156" s="313"/>
      <c r="U156" s="314"/>
      <c r="V156" s="314"/>
      <c r="W156" s="314"/>
      <c r="X156" s="314"/>
      <c r="Y156" s="314"/>
      <c r="Z156" s="333"/>
      <c r="AA156" s="314"/>
      <c r="AB156" s="207" t="str">
        <f t="shared" si="25"/>
        <v/>
      </c>
      <c r="AC156" s="322"/>
      <c r="AD156" s="208" t="str">
        <f>IF(AND(I156="",J156=""),"","2) ")</f>
        <v/>
      </c>
      <c r="AE156" s="319"/>
      <c r="AF156" s="319"/>
      <c r="AG156" s="319"/>
      <c r="AH156" s="207" t="str">
        <f>IF(AND(E156=""),"","2) ")</f>
        <v/>
      </c>
      <c r="AI156" s="319"/>
      <c r="AJ156" s="319"/>
      <c r="AK156" s="207"/>
      <c r="AL156" s="208"/>
      <c r="AM156" s="207" t="str">
        <f t="shared" si="21"/>
        <v/>
      </c>
      <c r="AN156" s="207" t="str">
        <f>IF(AO156&lt;&gt;"",SUM($AM$3:AM156),"")</f>
        <v/>
      </c>
      <c r="AO156" s="207" t="str">
        <f t="shared" si="22"/>
        <v/>
      </c>
      <c r="AQ156" s="316"/>
    </row>
    <row r="157" spans="1:55" s="129" customFormat="1" x14ac:dyDescent="0.2">
      <c r="A157" s="335"/>
      <c r="B157" s="313"/>
      <c r="C157" s="313"/>
      <c r="D157" s="328"/>
      <c r="E157" s="135"/>
      <c r="F157" s="313"/>
      <c r="G157" s="35"/>
      <c r="H157" s="35"/>
      <c r="I157" s="35"/>
      <c r="J157" s="35"/>
      <c r="K157" s="34"/>
      <c r="L157" s="34"/>
      <c r="M157" s="311"/>
      <c r="N157" s="325"/>
      <c r="O157" s="313"/>
      <c r="P157" s="313"/>
      <c r="Q157" s="313"/>
      <c r="R157" s="313"/>
      <c r="S157" s="313"/>
      <c r="T157" s="313"/>
      <c r="U157" s="314"/>
      <c r="V157" s="314"/>
      <c r="W157" s="314"/>
      <c r="X157" s="314"/>
      <c r="Y157" s="314"/>
      <c r="Z157" s="333"/>
      <c r="AA157" s="314"/>
      <c r="AB157" s="207" t="str">
        <f t="shared" si="25"/>
        <v/>
      </c>
      <c r="AC157" s="322"/>
      <c r="AD157" s="208" t="str">
        <f>IF(AND(I157="",J157=""),"","3) ")</f>
        <v/>
      </c>
      <c r="AE157" s="319"/>
      <c r="AF157" s="319"/>
      <c r="AG157" s="319"/>
      <c r="AH157" s="207" t="str">
        <f>IF(AND(E157=""),"","3) ")</f>
        <v/>
      </c>
      <c r="AI157" s="319"/>
      <c r="AJ157" s="319"/>
      <c r="AK157" s="207"/>
      <c r="AL157" s="208"/>
      <c r="AM157" s="207" t="str">
        <f t="shared" si="21"/>
        <v/>
      </c>
      <c r="AN157" s="209" t="str">
        <f>IF(AO157&lt;&gt;"",SUM($AM$3:AM157),"")</f>
        <v/>
      </c>
      <c r="AO157" s="207" t="str">
        <f t="shared" si="22"/>
        <v/>
      </c>
      <c r="AQ157" s="316"/>
    </row>
    <row r="158" spans="1:55" s="129" customFormat="1" x14ac:dyDescent="0.2">
      <c r="A158" s="335"/>
      <c r="B158" s="313"/>
      <c r="C158" s="313"/>
      <c r="D158" s="329"/>
      <c r="E158" s="132"/>
      <c r="F158" s="313"/>
      <c r="G158" s="35"/>
      <c r="H158" s="35"/>
      <c r="I158" s="35"/>
      <c r="J158" s="35"/>
      <c r="K158" s="34"/>
      <c r="L158" s="34"/>
      <c r="M158" s="311"/>
      <c r="N158" s="325"/>
      <c r="O158" s="313"/>
      <c r="P158" s="313"/>
      <c r="Q158" s="313"/>
      <c r="R158" s="313"/>
      <c r="S158" s="313"/>
      <c r="T158" s="313"/>
      <c r="U158" s="314"/>
      <c r="V158" s="314"/>
      <c r="W158" s="314"/>
      <c r="X158" s="314"/>
      <c r="Y158" s="314"/>
      <c r="Z158" s="333"/>
      <c r="AA158" s="314"/>
      <c r="AB158" s="207" t="str">
        <f t="shared" si="25"/>
        <v/>
      </c>
      <c r="AC158" s="322"/>
      <c r="AD158" s="208" t="str">
        <f>IF(AND(I158="",J158=""),"","4) ")</f>
        <v/>
      </c>
      <c r="AE158" s="319"/>
      <c r="AF158" s="319"/>
      <c r="AG158" s="319"/>
      <c r="AH158" s="207" t="str">
        <f>IF(AND(E158=""),"","4) ")</f>
        <v/>
      </c>
      <c r="AI158" s="319"/>
      <c r="AJ158" s="319"/>
      <c r="AK158" s="207"/>
      <c r="AL158" s="208"/>
      <c r="AM158" s="207" t="str">
        <f t="shared" si="21"/>
        <v/>
      </c>
      <c r="AN158" s="209" t="str">
        <f>IF(AO158&lt;&gt;"",SUM($AM$3:AM158),"")</f>
        <v/>
      </c>
      <c r="AO158" s="207" t="str">
        <f t="shared" si="22"/>
        <v/>
      </c>
      <c r="AQ158" s="316"/>
    </row>
    <row r="159" spans="1:55" s="129" customFormat="1" x14ac:dyDescent="0.2">
      <c r="A159" s="335"/>
      <c r="B159" s="313"/>
      <c r="C159" s="313"/>
      <c r="D159" s="330" t="s">
        <v>184</v>
      </c>
      <c r="E159" s="135"/>
      <c r="F159" s="313"/>
      <c r="G159" s="35"/>
      <c r="H159" s="35"/>
      <c r="I159" s="35"/>
      <c r="J159" s="35"/>
      <c r="K159" s="34"/>
      <c r="L159" s="34"/>
      <c r="M159" s="311"/>
      <c r="N159" s="325"/>
      <c r="O159" s="313"/>
      <c r="P159" s="313"/>
      <c r="Q159" s="313"/>
      <c r="R159" s="313"/>
      <c r="S159" s="313"/>
      <c r="T159" s="313"/>
      <c r="U159" s="314"/>
      <c r="V159" s="314"/>
      <c r="W159" s="314"/>
      <c r="X159" s="314"/>
      <c r="Y159" s="314"/>
      <c r="Z159" s="333"/>
      <c r="AA159" s="314"/>
      <c r="AB159" s="207" t="str">
        <f t="shared" si="25"/>
        <v/>
      </c>
      <c r="AC159" s="322"/>
      <c r="AD159" s="208" t="str">
        <f>IF(AND(I159="",J159=""),"","5) ")</f>
        <v/>
      </c>
      <c r="AE159" s="319"/>
      <c r="AF159" s="319"/>
      <c r="AG159" s="319"/>
      <c r="AH159" s="207" t="str">
        <f>IF(AND(E159=""),"","1) ")</f>
        <v/>
      </c>
      <c r="AI159" s="319"/>
      <c r="AJ159" s="319"/>
      <c r="AK159" s="207"/>
      <c r="AL159" s="208"/>
      <c r="AM159" s="207" t="str">
        <f t="shared" si="21"/>
        <v/>
      </c>
      <c r="AN159" s="209" t="str">
        <f>IF(AO159&lt;&gt;"",SUM($AM$3:AM159),"")</f>
        <v/>
      </c>
      <c r="AO159" s="207" t="str">
        <f t="shared" si="22"/>
        <v/>
      </c>
      <c r="AQ159" s="316"/>
    </row>
    <row r="160" spans="1:55" s="129" customFormat="1" x14ac:dyDescent="0.2">
      <c r="A160" s="236" t="str">
        <f ca="1">IF(A155&lt;&gt;"","Lesson"&amp;" "&amp;MATCH($A$1,AX155:BC155,0),"")</f>
        <v>Lesson 2</v>
      </c>
      <c r="B160" s="313"/>
      <c r="C160" s="313"/>
      <c r="D160" s="331"/>
      <c r="E160" s="132"/>
      <c r="F160" s="313"/>
      <c r="G160" s="35"/>
      <c r="H160" s="35"/>
      <c r="I160" s="35"/>
      <c r="J160" s="35"/>
      <c r="K160" s="34"/>
      <c r="L160" s="34"/>
      <c r="M160" s="311"/>
      <c r="N160" s="325"/>
      <c r="O160" s="313"/>
      <c r="P160" s="313"/>
      <c r="Q160" s="313"/>
      <c r="R160" s="313"/>
      <c r="S160" s="313"/>
      <c r="T160" s="313"/>
      <c r="U160" s="314"/>
      <c r="V160" s="314"/>
      <c r="W160" s="314"/>
      <c r="X160" s="314"/>
      <c r="Y160" s="314"/>
      <c r="Z160" s="333"/>
      <c r="AA160" s="314"/>
      <c r="AB160" s="207" t="str">
        <f t="shared" si="25"/>
        <v/>
      </c>
      <c r="AC160" s="322"/>
      <c r="AD160" s="208" t="str">
        <f>IF(AND(I160="",J160=""),"","6) ")</f>
        <v/>
      </c>
      <c r="AE160" s="319"/>
      <c r="AF160" s="319"/>
      <c r="AG160" s="319"/>
      <c r="AH160" s="207" t="str">
        <f>IF(AND(E160=""),"","2) ")</f>
        <v/>
      </c>
      <c r="AI160" s="319"/>
      <c r="AJ160" s="319"/>
      <c r="AK160" s="207"/>
      <c r="AL160" s="208"/>
      <c r="AM160" s="207" t="str">
        <f t="shared" si="21"/>
        <v/>
      </c>
      <c r="AN160" s="209" t="str">
        <f>IF(AO160&lt;&gt;"",SUM($AM$3:AM160),"")</f>
        <v/>
      </c>
      <c r="AO160" s="207" t="str">
        <f t="shared" si="22"/>
        <v/>
      </c>
      <c r="AQ160" s="316"/>
    </row>
    <row r="161" spans="1:55" s="129" customFormat="1" x14ac:dyDescent="0.2">
      <c r="A161" s="237" t="str">
        <f ca="1">IF(A155&lt;&gt;"","Room"&amp;VLOOKUP(A155,Rooms,MATCH($A$1,AX155:BC155,0)+1,FALSE),"")</f>
        <v>Room</v>
      </c>
      <c r="B161" s="313"/>
      <c r="C161" s="313"/>
      <c r="D161" s="331"/>
      <c r="E161" s="135"/>
      <c r="F161" s="313"/>
      <c r="G161" s="35"/>
      <c r="H161" s="35"/>
      <c r="I161" s="35"/>
      <c r="J161" s="35"/>
      <c r="K161" s="34"/>
      <c r="L161" s="34"/>
      <c r="M161" s="311"/>
      <c r="N161" s="325"/>
      <c r="O161" s="313"/>
      <c r="P161" s="313"/>
      <c r="Q161" s="313"/>
      <c r="R161" s="313"/>
      <c r="S161" s="313"/>
      <c r="T161" s="313"/>
      <c r="U161" s="314"/>
      <c r="V161" s="314"/>
      <c r="W161" s="314"/>
      <c r="X161" s="314"/>
      <c r="Y161" s="314"/>
      <c r="Z161" s="333"/>
      <c r="AA161" s="314"/>
      <c r="AB161" s="207" t="str">
        <f t="shared" si="25"/>
        <v/>
      </c>
      <c r="AC161" s="322"/>
      <c r="AD161" s="208" t="str">
        <f>IF(AND(I161="",J161=""),"","7) ")</f>
        <v/>
      </c>
      <c r="AE161" s="319"/>
      <c r="AF161" s="319"/>
      <c r="AG161" s="319"/>
      <c r="AH161" s="207" t="str">
        <f>IF(AND(E161=""),"","3) ")</f>
        <v/>
      </c>
      <c r="AI161" s="319"/>
      <c r="AJ161" s="319"/>
      <c r="AK161" s="207"/>
      <c r="AL161" s="208"/>
      <c r="AM161" s="207" t="str">
        <f t="shared" si="21"/>
        <v/>
      </c>
      <c r="AN161" s="209" t="str">
        <f>IF(AO161&lt;&gt;"",SUM($AM$3:AM161),"")</f>
        <v/>
      </c>
      <c r="AO161" s="207" t="str">
        <f t="shared" si="22"/>
        <v/>
      </c>
      <c r="AQ161" s="316"/>
    </row>
    <row r="162" spans="1:55" s="129" customFormat="1" x14ac:dyDescent="0.2">
      <c r="A162" s="238"/>
      <c r="B162" s="313"/>
      <c r="C162" s="313"/>
      <c r="D162" s="332"/>
      <c r="E162" s="132"/>
      <c r="F162" s="313"/>
      <c r="G162" s="35" t="s">
        <v>76</v>
      </c>
      <c r="H162" s="35"/>
      <c r="I162" s="35"/>
      <c r="J162" s="35"/>
      <c r="K162" s="34"/>
      <c r="L162" s="36"/>
      <c r="M162" s="312"/>
      <c r="N162" s="326"/>
      <c r="O162" s="313"/>
      <c r="P162" s="313"/>
      <c r="Q162" s="313"/>
      <c r="R162" s="313"/>
      <c r="S162" s="313"/>
      <c r="T162" s="313"/>
      <c r="U162" s="314"/>
      <c r="V162" s="314"/>
      <c r="W162" s="314"/>
      <c r="X162" s="314"/>
      <c r="Y162" s="314"/>
      <c r="Z162" s="333"/>
      <c r="AA162" s="314"/>
      <c r="AB162" s="207" t="str">
        <f ca="1">IF(M155="","",M155)</f>
        <v/>
      </c>
      <c r="AC162" s="323"/>
      <c r="AD162" s="208" t="str">
        <f>IF(AND(I162="",J162=""),"","8) ")</f>
        <v/>
      </c>
      <c r="AE162" s="320"/>
      <c r="AF162" s="320"/>
      <c r="AG162" s="320"/>
      <c r="AH162" s="207" t="str">
        <f>IF(AND(E162=""),"","4) ")</f>
        <v/>
      </c>
      <c r="AI162" s="320"/>
      <c r="AJ162" s="320"/>
      <c r="AK162" s="207"/>
      <c r="AL162" s="208"/>
      <c r="AM162" s="207" t="str">
        <f t="shared" ca="1" si="21"/>
        <v/>
      </c>
      <c r="AN162" s="209" t="str">
        <f ca="1">IF(AO162&lt;&gt;"",SUM($AM$3:AM162),"")</f>
        <v/>
      </c>
      <c r="AO162" s="207" t="str">
        <f t="shared" ca="1" si="22"/>
        <v/>
      </c>
      <c r="AQ162" s="317"/>
    </row>
    <row r="163" spans="1:55" s="129" customFormat="1" x14ac:dyDescent="0.2">
      <c r="A163" s="334" t="str">
        <f ca="1">IF(ISNA(VLOOKUP(AC163,INDIRECT($AL$1),2, FALSE)),"", VLOOKUP(AC163,INDIRECT($AL$1),2, FALSE))</f>
        <v>Friday 17th Dec</v>
      </c>
      <c r="B163" s="313"/>
      <c r="C163" s="313"/>
      <c r="D163" s="327" t="s">
        <v>183</v>
      </c>
      <c r="E163" s="135"/>
      <c r="F163" s="313"/>
      <c r="G163" s="35" t="s">
        <v>75</v>
      </c>
      <c r="H163" s="35"/>
      <c r="I163" s="35"/>
      <c r="J163" s="35"/>
      <c r="K163" s="34"/>
      <c r="L163" s="34"/>
      <c r="M163" s="310" t="str">
        <f ca="1">AQ163</f>
        <v/>
      </c>
      <c r="N163" s="324"/>
      <c r="O163" s="313"/>
      <c r="P163" s="313"/>
      <c r="Q163" s="313"/>
      <c r="R163" s="313"/>
      <c r="S163" s="313"/>
      <c r="T163" s="313"/>
      <c r="U163" s="314"/>
      <c r="V163" s="314"/>
      <c r="W163" s="314"/>
      <c r="X163" s="314"/>
      <c r="Y163" s="314"/>
      <c r="Z163" s="314"/>
      <c r="AA163" s="314"/>
      <c r="AB163" s="207" t="str">
        <f t="shared" ref="AB163:AB169" si="26">IF(L163="Yes",J163,"")</f>
        <v/>
      </c>
      <c r="AC163" s="321">
        <v>21</v>
      </c>
      <c r="AD163" s="208" t="str">
        <f>IF(AND(I163="",J163=""),"","1) ")</f>
        <v/>
      </c>
      <c r="AE163" s="318" t="str">
        <f>CONCATENATE(AD163,I163,J163," ",H163,CHAR(10),AD164,I164,J164," ",H164,CHAR(10),AD165,I165,J165," ",H165,CHAR(10),AD166,I166,J166," ",H166,CHAR(10),AD167,I167,J167," ",H167,CHAR(10))</f>
        <v xml:space="preserve"> 
</v>
      </c>
      <c r="AF163" s="318" t="str">
        <f>CONCATENATE(AD168,I168,J168," ",H168,CHAR(10),AD169,I169,J169," ",H169,CHAR(10),AD170,I170,J170," ",H170,CHAR(10))</f>
        <v xml:space="preserve"> 
</v>
      </c>
      <c r="AG163" s="318" t="str">
        <f>CONCATENATE(AE163,AF163)</f>
        <v xml:space="preserve"> 
</v>
      </c>
      <c r="AH163" s="207" t="str">
        <f>IF(AND(E163=""),"","1) ")</f>
        <v/>
      </c>
      <c r="AI163" s="318" t="str">
        <f>CONCATENATE(AH163,E163,CHAR(10),AH164,E164,CHAR(10),AH165,E165,CHAR(10),AH166,E166)</f>
        <v xml:space="preserve">
</v>
      </c>
      <c r="AJ163" s="318" t="str">
        <f>CONCATENATE(AH167,E167,CHAR(10),AH168,E168,CHAR(10),AH169,E169,CHAR(10),AH170,E170)</f>
        <v xml:space="preserve">
</v>
      </c>
      <c r="AK163" s="207"/>
      <c r="AL163" s="207"/>
      <c r="AM163" s="207" t="str">
        <f t="shared" si="21"/>
        <v/>
      </c>
      <c r="AN163" s="207" t="str">
        <f>IF(AO163&lt;&gt;"",SUM($AM$3:AM163),"")</f>
        <v/>
      </c>
      <c r="AO163" s="207" t="str">
        <f t="shared" si="22"/>
        <v/>
      </c>
      <c r="AQ163" s="315" t="str">
        <f ca="1">IF(ISNA(VLOOKUP(A163,Homework,$AK$1+1,FALSE)), "",VLOOKUP(A163,Homework,$AK$1+1,FALSE))</f>
        <v/>
      </c>
      <c r="AX163" s="129" t="str">
        <f ca="1">IF(ISNA(VLOOKUP($A163,Timetable,$AX$1,FALSE)),"",VLOOKUP($A163,Timetable,$AX$1,FALSE))</f>
        <v>11b3</v>
      </c>
      <c r="AY163" s="129">
        <f ca="1">IF(ISNA(VLOOKUP($A163,Timetable,$AY$1,FALSE)),"",VLOOKUP($A163,Timetable,$AY$1,FALSE))</f>
        <v>12</v>
      </c>
      <c r="AZ163" s="129" t="str">
        <f ca="1">IF(ISNA(VLOOKUP($A163,Timetable,$AZ$1,FALSE)),"",VLOOKUP($A163,Timetable,$AZ$1,FALSE))</f>
        <v>8a1</v>
      </c>
      <c r="BA163" s="129" t="str">
        <f ca="1">IF(ISNA(VLOOKUP($A163,Timetable,$BA$1,FALSE)),"",VLOOKUP($A163,Timetable,$BA$1,FALSE))</f>
        <v>9b4</v>
      </c>
      <c r="BB163" s="129" t="str">
        <f ca="1">IF(ISNA(VLOOKUP($A163,Timetable,$BB$1,FALSE)),"",VLOOKUP($A163,Timetable,$BB$1,FALSE))</f>
        <v/>
      </c>
      <c r="BC163" s="129" t="str">
        <f ca="1">IF(ISNA(VLOOKUP($A163,Timetable,$BC$1,FALSE)),"",VLOOKUP($A163,Timetable,$BC$1,FALSE))</f>
        <v/>
      </c>
    </row>
    <row r="164" spans="1:55" s="129" customFormat="1" x14ac:dyDescent="0.2">
      <c r="A164" s="335"/>
      <c r="B164" s="313"/>
      <c r="C164" s="313"/>
      <c r="D164" s="328"/>
      <c r="E164" s="132"/>
      <c r="F164" s="313"/>
      <c r="G164" s="35" t="s">
        <v>77</v>
      </c>
      <c r="H164" s="35"/>
      <c r="I164" s="35"/>
      <c r="J164" s="35"/>
      <c r="K164" s="34"/>
      <c r="L164" s="34"/>
      <c r="M164" s="311"/>
      <c r="N164" s="325"/>
      <c r="O164" s="313"/>
      <c r="P164" s="313"/>
      <c r="Q164" s="313"/>
      <c r="R164" s="313"/>
      <c r="S164" s="313"/>
      <c r="T164" s="313"/>
      <c r="U164" s="314"/>
      <c r="V164" s="314"/>
      <c r="W164" s="314"/>
      <c r="X164" s="314"/>
      <c r="Y164" s="314"/>
      <c r="Z164" s="333"/>
      <c r="AA164" s="314"/>
      <c r="AB164" s="207" t="str">
        <f t="shared" si="26"/>
        <v/>
      </c>
      <c r="AC164" s="322"/>
      <c r="AD164" s="208" t="str">
        <f>IF(AND(I164="",J164=""),"","2) ")</f>
        <v/>
      </c>
      <c r="AE164" s="319"/>
      <c r="AF164" s="319"/>
      <c r="AG164" s="319"/>
      <c r="AH164" s="207" t="str">
        <f>IF(AND(E164=""),"","2) ")</f>
        <v/>
      </c>
      <c r="AI164" s="319"/>
      <c r="AJ164" s="319"/>
      <c r="AK164" s="207"/>
      <c r="AL164" s="208"/>
      <c r="AM164" s="207" t="str">
        <f t="shared" si="21"/>
        <v/>
      </c>
      <c r="AN164" s="207" t="str">
        <f>IF(AO164&lt;&gt;"",SUM($AM$3:AM164),"")</f>
        <v/>
      </c>
      <c r="AO164" s="207" t="str">
        <f t="shared" si="22"/>
        <v/>
      </c>
      <c r="AQ164" s="316"/>
    </row>
    <row r="165" spans="1:55" s="129" customFormat="1" x14ac:dyDescent="0.2">
      <c r="A165" s="335"/>
      <c r="B165" s="313"/>
      <c r="C165" s="313"/>
      <c r="D165" s="328"/>
      <c r="E165" s="135"/>
      <c r="F165" s="313"/>
      <c r="G165" s="35"/>
      <c r="H165" s="35"/>
      <c r="I165" s="35"/>
      <c r="J165" s="35"/>
      <c r="K165" s="34"/>
      <c r="L165" s="34"/>
      <c r="M165" s="311"/>
      <c r="N165" s="325"/>
      <c r="O165" s="313"/>
      <c r="P165" s="313"/>
      <c r="Q165" s="313"/>
      <c r="R165" s="313"/>
      <c r="S165" s="313"/>
      <c r="T165" s="313"/>
      <c r="U165" s="314"/>
      <c r="V165" s="314"/>
      <c r="W165" s="314"/>
      <c r="X165" s="314"/>
      <c r="Y165" s="314"/>
      <c r="Z165" s="333"/>
      <c r="AA165" s="314"/>
      <c r="AB165" s="207" t="str">
        <f t="shared" si="26"/>
        <v/>
      </c>
      <c r="AC165" s="322"/>
      <c r="AD165" s="208" t="str">
        <f>IF(AND(I165="",J165=""),"","3) ")</f>
        <v/>
      </c>
      <c r="AE165" s="319"/>
      <c r="AF165" s="319"/>
      <c r="AG165" s="319"/>
      <c r="AH165" s="207" t="str">
        <f>IF(AND(E165=""),"","3) ")</f>
        <v/>
      </c>
      <c r="AI165" s="319"/>
      <c r="AJ165" s="319"/>
      <c r="AK165" s="207"/>
      <c r="AL165" s="208"/>
      <c r="AM165" s="207" t="str">
        <f t="shared" si="21"/>
        <v/>
      </c>
      <c r="AN165" s="209" t="str">
        <f>IF(AO165&lt;&gt;"",SUM($AM$3:AM165),"")</f>
        <v/>
      </c>
      <c r="AO165" s="207" t="str">
        <f t="shared" si="22"/>
        <v/>
      </c>
      <c r="AQ165" s="316"/>
    </row>
    <row r="166" spans="1:55" s="129" customFormat="1" x14ac:dyDescent="0.2">
      <c r="A166" s="335"/>
      <c r="B166" s="313"/>
      <c r="C166" s="313"/>
      <c r="D166" s="329"/>
      <c r="E166" s="132"/>
      <c r="F166" s="313"/>
      <c r="G166" s="35"/>
      <c r="H166" s="35"/>
      <c r="I166" s="35"/>
      <c r="J166" s="35"/>
      <c r="K166" s="34"/>
      <c r="L166" s="34"/>
      <c r="M166" s="311"/>
      <c r="N166" s="325"/>
      <c r="O166" s="313"/>
      <c r="P166" s="313"/>
      <c r="Q166" s="313"/>
      <c r="R166" s="313"/>
      <c r="S166" s="313"/>
      <c r="T166" s="313"/>
      <c r="U166" s="314"/>
      <c r="V166" s="314"/>
      <c r="W166" s="314"/>
      <c r="X166" s="314"/>
      <c r="Y166" s="314"/>
      <c r="Z166" s="333"/>
      <c r="AA166" s="314"/>
      <c r="AB166" s="207" t="str">
        <f t="shared" si="26"/>
        <v/>
      </c>
      <c r="AC166" s="322"/>
      <c r="AD166" s="208" t="str">
        <f>IF(AND(I166="",J166=""),"","4) ")</f>
        <v/>
      </c>
      <c r="AE166" s="319"/>
      <c r="AF166" s="319"/>
      <c r="AG166" s="319"/>
      <c r="AH166" s="207" t="str">
        <f>IF(AND(E166=""),"","4) ")</f>
        <v/>
      </c>
      <c r="AI166" s="319"/>
      <c r="AJ166" s="319"/>
      <c r="AK166" s="207"/>
      <c r="AL166" s="208"/>
      <c r="AM166" s="207" t="str">
        <f t="shared" si="21"/>
        <v/>
      </c>
      <c r="AN166" s="209" t="str">
        <f>IF(AO166&lt;&gt;"",SUM($AM$3:AM166),"")</f>
        <v/>
      </c>
      <c r="AO166" s="207" t="str">
        <f t="shared" si="22"/>
        <v/>
      </c>
      <c r="AQ166" s="316"/>
    </row>
    <row r="167" spans="1:55" s="129" customFormat="1" x14ac:dyDescent="0.2">
      <c r="A167" s="335"/>
      <c r="B167" s="313"/>
      <c r="C167" s="313"/>
      <c r="D167" s="330" t="s">
        <v>184</v>
      </c>
      <c r="E167" s="135"/>
      <c r="F167" s="313"/>
      <c r="G167" s="35"/>
      <c r="H167" s="35"/>
      <c r="I167" s="35"/>
      <c r="J167" s="35"/>
      <c r="K167" s="34"/>
      <c r="L167" s="34"/>
      <c r="M167" s="311"/>
      <c r="N167" s="325"/>
      <c r="O167" s="313"/>
      <c r="P167" s="313"/>
      <c r="Q167" s="313"/>
      <c r="R167" s="313"/>
      <c r="S167" s="313"/>
      <c r="T167" s="313"/>
      <c r="U167" s="314"/>
      <c r="V167" s="314"/>
      <c r="W167" s="314"/>
      <c r="X167" s="314"/>
      <c r="Y167" s="314"/>
      <c r="Z167" s="333"/>
      <c r="AA167" s="314"/>
      <c r="AB167" s="207" t="str">
        <f t="shared" si="26"/>
        <v/>
      </c>
      <c r="AC167" s="322"/>
      <c r="AD167" s="208" t="str">
        <f>IF(AND(I167="",J167=""),"","5) ")</f>
        <v/>
      </c>
      <c r="AE167" s="319"/>
      <c r="AF167" s="319"/>
      <c r="AG167" s="319"/>
      <c r="AH167" s="207" t="str">
        <f>IF(AND(E167=""),"","1) ")</f>
        <v/>
      </c>
      <c r="AI167" s="319"/>
      <c r="AJ167" s="319"/>
      <c r="AK167" s="207"/>
      <c r="AL167" s="208"/>
      <c r="AM167" s="207" t="str">
        <f t="shared" si="21"/>
        <v/>
      </c>
      <c r="AN167" s="209" t="str">
        <f>IF(AO167&lt;&gt;"",SUM($AM$3:AM167),"")</f>
        <v/>
      </c>
      <c r="AO167" s="207" t="str">
        <f t="shared" si="22"/>
        <v/>
      </c>
      <c r="AQ167" s="316"/>
    </row>
    <row r="168" spans="1:55" s="129" customFormat="1" x14ac:dyDescent="0.2">
      <c r="A168" s="236" t="str">
        <f ca="1">IF(A163&lt;&gt;"","Lesson"&amp;" "&amp;MATCH($A$1,AX163:BC163,0),"")</f>
        <v>Lesson 4</v>
      </c>
      <c r="B168" s="313"/>
      <c r="C168" s="313"/>
      <c r="D168" s="331"/>
      <c r="E168" s="132"/>
      <c r="F168" s="313"/>
      <c r="G168" s="35"/>
      <c r="H168" s="35"/>
      <c r="I168" s="35"/>
      <c r="J168" s="35"/>
      <c r="K168" s="34"/>
      <c r="L168" s="34"/>
      <c r="M168" s="311"/>
      <c r="N168" s="325"/>
      <c r="O168" s="313"/>
      <c r="P168" s="313"/>
      <c r="Q168" s="313"/>
      <c r="R168" s="313"/>
      <c r="S168" s="313"/>
      <c r="T168" s="313"/>
      <c r="U168" s="314"/>
      <c r="V168" s="314"/>
      <c r="W168" s="314"/>
      <c r="X168" s="314"/>
      <c r="Y168" s="314"/>
      <c r="Z168" s="333"/>
      <c r="AA168" s="314"/>
      <c r="AB168" s="207" t="str">
        <f t="shared" si="26"/>
        <v/>
      </c>
      <c r="AC168" s="322"/>
      <c r="AD168" s="208" t="str">
        <f>IF(AND(I168="",J168=""),"","6) ")</f>
        <v/>
      </c>
      <c r="AE168" s="319"/>
      <c r="AF168" s="319"/>
      <c r="AG168" s="319"/>
      <c r="AH168" s="207" t="str">
        <f>IF(AND(E168=""),"","2) ")</f>
        <v/>
      </c>
      <c r="AI168" s="319"/>
      <c r="AJ168" s="319"/>
      <c r="AK168" s="207"/>
      <c r="AL168" s="208"/>
      <c r="AM168" s="207" t="str">
        <f t="shared" si="21"/>
        <v/>
      </c>
      <c r="AN168" s="209" t="str">
        <f>IF(AO168&lt;&gt;"",SUM($AM$3:AM168),"")</f>
        <v/>
      </c>
      <c r="AO168" s="207" t="str">
        <f t="shared" si="22"/>
        <v/>
      </c>
      <c r="AQ168" s="316"/>
    </row>
    <row r="169" spans="1:55" s="129" customFormat="1" x14ac:dyDescent="0.2">
      <c r="A169" s="237" t="str">
        <f ca="1">IF(A163&lt;&gt;"","Room"&amp;VLOOKUP(A163,Rooms,MATCH($A$1,AX163:BC163,0)+1,FALSE),"")</f>
        <v>Room</v>
      </c>
      <c r="B169" s="313"/>
      <c r="C169" s="313"/>
      <c r="D169" s="331"/>
      <c r="E169" s="135"/>
      <c r="F169" s="313"/>
      <c r="G169" s="35"/>
      <c r="H169" s="35"/>
      <c r="I169" s="35"/>
      <c r="J169" s="35"/>
      <c r="K169" s="34"/>
      <c r="L169" s="34"/>
      <c r="M169" s="311"/>
      <c r="N169" s="325"/>
      <c r="O169" s="313"/>
      <c r="P169" s="313"/>
      <c r="Q169" s="313"/>
      <c r="R169" s="313"/>
      <c r="S169" s="313"/>
      <c r="T169" s="313"/>
      <c r="U169" s="314"/>
      <c r="V169" s="314"/>
      <c r="W169" s="314"/>
      <c r="X169" s="314"/>
      <c r="Y169" s="314"/>
      <c r="Z169" s="333"/>
      <c r="AA169" s="314"/>
      <c r="AB169" s="207" t="str">
        <f t="shared" si="26"/>
        <v/>
      </c>
      <c r="AC169" s="322"/>
      <c r="AD169" s="208" t="str">
        <f>IF(AND(I169="",J169=""),"","7) ")</f>
        <v/>
      </c>
      <c r="AE169" s="319"/>
      <c r="AF169" s="319"/>
      <c r="AG169" s="319"/>
      <c r="AH169" s="207" t="str">
        <f>IF(AND(E169=""),"","3) ")</f>
        <v/>
      </c>
      <c r="AI169" s="319"/>
      <c r="AJ169" s="319"/>
      <c r="AK169" s="207"/>
      <c r="AL169" s="208"/>
      <c r="AM169" s="207" t="str">
        <f t="shared" si="21"/>
        <v/>
      </c>
      <c r="AN169" s="209" t="str">
        <f>IF(AO169&lt;&gt;"",SUM($AM$3:AM169),"")</f>
        <v/>
      </c>
      <c r="AO169" s="207" t="str">
        <f t="shared" si="22"/>
        <v/>
      </c>
      <c r="AQ169" s="316"/>
    </row>
    <row r="170" spans="1:55" s="129" customFormat="1" x14ac:dyDescent="0.2">
      <c r="A170" s="238"/>
      <c r="B170" s="313"/>
      <c r="C170" s="313"/>
      <c r="D170" s="332"/>
      <c r="E170" s="132"/>
      <c r="F170" s="313"/>
      <c r="G170" s="35" t="s">
        <v>76</v>
      </c>
      <c r="H170" s="35"/>
      <c r="I170" s="35"/>
      <c r="J170" s="35"/>
      <c r="K170" s="34"/>
      <c r="L170" s="36"/>
      <c r="M170" s="312"/>
      <c r="N170" s="326"/>
      <c r="O170" s="313"/>
      <c r="P170" s="313"/>
      <c r="Q170" s="313"/>
      <c r="R170" s="313"/>
      <c r="S170" s="313"/>
      <c r="T170" s="313"/>
      <c r="U170" s="314"/>
      <c r="V170" s="314"/>
      <c r="W170" s="314"/>
      <c r="X170" s="314"/>
      <c r="Y170" s="314"/>
      <c r="Z170" s="333"/>
      <c r="AA170" s="314"/>
      <c r="AB170" s="207" t="str">
        <f ca="1">IF(M163="","",M163)</f>
        <v/>
      </c>
      <c r="AC170" s="323"/>
      <c r="AD170" s="208" t="str">
        <f>IF(AND(I170="",J170=""),"","8) ")</f>
        <v/>
      </c>
      <c r="AE170" s="320"/>
      <c r="AF170" s="320"/>
      <c r="AG170" s="320"/>
      <c r="AH170" s="207" t="str">
        <f>IF(AND(E170=""),"","4) ")</f>
        <v/>
      </c>
      <c r="AI170" s="320"/>
      <c r="AJ170" s="320"/>
      <c r="AK170" s="207"/>
      <c r="AL170" s="208"/>
      <c r="AM170" s="207" t="str">
        <f t="shared" ca="1" si="21"/>
        <v/>
      </c>
      <c r="AN170" s="209" t="str">
        <f ca="1">IF(AO170&lt;&gt;"",SUM($AM$3:AM170),"")</f>
        <v/>
      </c>
      <c r="AO170" s="207" t="str">
        <f t="shared" ca="1" si="22"/>
        <v/>
      </c>
      <c r="AQ170" s="317"/>
    </row>
  </sheetData>
  <sheetProtection password="CE70" sheet="1" objects="1" scenarios="1"/>
  <mergeCells count="588">
    <mergeCell ref="A131:A135"/>
    <mergeCell ref="A139:A143"/>
    <mergeCell ref="A147:A151"/>
    <mergeCell ref="A155:A159"/>
    <mergeCell ref="A163:A167"/>
    <mergeCell ref="A59:A63"/>
    <mergeCell ref="A67:A71"/>
    <mergeCell ref="A75:A79"/>
    <mergeCell ref="A83:A87"/>
    <mergeCell ref="A91:A95"/>
    <mergeCell ref="AG163:AG170"/>
    <mergeCell ref="AI163:AI170"/>
    <mergeCell ref="A99:A103"/>
    <mergeCell ref="A3:A7"/>
    <mergeCell ref="A11:A15"/>
    <mergeCell ref="A19:A23"/>
    <mergeCell ref="A27:A31"/>
    <mergeCell ref="A35:A39"/>
    <mergeCell ref="A43:A47"/>
    <mergeCell ref="A51:A55"/>
    <mergeCell ref="Z163:Z170"/>
    <mergeCell ref="T163:T170"/>
    <mergeCell ref="X163:X170"/>
    <mergeCell ref="Y163:Y170"/>
    <mergeCell ref="U163:U170"/>
    <mergeCell ref="AJ163:AJ170"/>
    <mergeCell ref="AA163:AA170"/>
    <mergeCell ref="AC163:AC170"/>
    <mergeCell ref="AE163:AE170"/>
    <mergeCell ref="AF163:AF170"/>
    <mergeCell ref="N163:N170"/>
    <mergeCell ref="O163:O170"/>
    <mergeCell ref="P163:P170"/>
    <mergeCell ref="Q163:Q170"/>
    <mergeCell ref="V163:V170"/>
    <mergeCell ref="W163:W170"/>
    <mergeCell ref="N155:N162"/>
    <mergeCell ref="S155:S162"/>
    <mergeCell ref="Q155:Q162"/>
    <mergeCell ref="Z155:Z162"/>
    <mergeCell ref="AE155:AE162"/>
    <mergeCell ref="D167:D170"/>
    <mergeCell ref="W155:W162"/>
    <mergeCell ref="X155:X162"/>
    <mergeCell ref="U155:U162"/>
    <mergeCell ref="V155:V162"/>
    <mergeCell ref="B155:B162"/>
    <mergeCell ref="C155:C162"/>
    <mergeCell ref="D155:D158"/>
    <mergeCell ref="M163:M170"/>
    <mergeCell ref="F163:F170"/>
    <mergeCell ref="B163:B170"/>
    <mergeCell ref="C163:C170"/>
    <mergeCell ref="D163:D166"/>
    <mergeCell ref="M155:M162"/>
    <mergeCell ref="AF147:AF154"/>
    <mergeCell ref="N147:N154"/>
    <mergeCell ref="O147:O154"/>
    <mergeCell ref="AJ155:AJ162"/>
    <mergeCell ref="D159:D162"/>
    <mergeCell ref="AG155:AG162"/>
    <mergeCell ref="AI155:AI162"/>
    <mergeCell ref="AA155:AA162"/>
    <mergeCell ref="AC155:AC162"/>
    <mergeCell ref="F155:F162"/>
    <mergeCell ref="P147:P154"/>
    <mergeCell ref="Q147:Q154"/>
    <mergeCell ref="R147:R154"/>
    <mergeCell ref="S147:S154"/>
    <mergeCell ref="T147:T154"/>
    <mergeCell ref="U147:U154"/>
    <mergeCell ref="AJ147:AJ154"/>
    <mergeCell ref="V147:V154"/>
    <mergeCell ref="W147:W154"/>
    <mergeCell ref="X147:X154"/>
    <mergeCell ref="Y147:Y154"/>
    <mergeCell ref="Z147:Z154"/>
    <mergeCell ref="AA147:AA154"/>
    <mergeCell ref="AC147:AC154"/>
    <mergeCell ref="AE147:AE154"/>
    <mergeCell ref="AG147:AG154"/>
    <mergeCell ref="AI147:AI154"/>
    <mergeCell ref="AE139:AE146"/>
    <mergeCell ref="AF139:AF146"/>
    <mergeCell ref="R139:R146"/>
    <mergeCell ref="B147:B154"/>
    <mergeCell ref="C147:C154"/>
    <mergeCell ref="D147:D150"/>
    <mergeCell ref="D151:D154"/>
    <mergeCell ref="F147:F154"/>
    <mergeCell ref="M147:M154"/>
    <mergeCell ref="B139:B146"/>
    <mergeCell ref="C139:C146"/>
    <mergeCell ref="D139:D142"/>
    <mergeCell ref="AJ139:AJ146"/>
    <mergeCell ref="D143:D146"/>
    <mergeCell ref="U139:U146"/>
    <mergeCell ref="V139:V146"/>
    <mergeCell ref="W139:W146"/>
    <mergeCell ref="AI139:AI146"/>
    <mergeCell ref="N139:N146"/>
    <mergeCell ref="AJ131:AJ138"/>
    <mergeCell ref="AA131:AA138"/>
    <mergeCell ref="AC131:AC138"/>
    <mergeCell ref="AE131:AE138"/>
    <mergeCell ref="AF131:AF138"/>
    <mergeCell ref="AG131:AG138"/>
    <mergeCell ref="AI131:AI138"/>
    <mergeCell ref="Q139:Q146"/>
    <mergeCell ref="Z131:Z138"/>
    <mergeCell ref="T131:T138"/>
    <mergeCell ref="U131:U138"/>
    <mergeCell ref="AC139:AC146"/>
    <mergeCell ref="X139:X146"/>
    <mergeCell ref="T139:T146"/>
    <mergeCell ref="AA139:AA146"/>
    <mergeCell ref="Y131:Y138"/>
    <mergeCell ref="P139:P146"/>
    <mergeCell ref="S123:S130"/>
    <mergeCell ref="T123:T130"/>
    <mergeCell ref="AG139:AG146"/>
    <mergeCell ref="Y139:Y146"/>
    <mergeCell ref="Z139:Z146"/>
    <mergeCell ref="Y123:Y130"/>
    <mergeCell ref="Z123:Z130"/>
    <mergeCell ref="W131:W138"/>
    <mergeCell ref="X131:X138"/>
    <mergeCell ref="D135:D138"/>
    <mergeCell ref="S139:S146"/>
    <mergeCell ref="O139:O146"/>
    <mergeCell ref="F139:F146"/>
    <mergeCell ref="M139:M146"/>
    <mergeCell ref="W123:W130"/>
    <mergeCell ref="R123:R130"/>
    <mergeCell ref="R131:R138"/>
    <mergeCell ref="S131:S138"/>
    <mergeCell ref="V131:V138"/>
    <mergeCell ref="N131:N138"/>
    <mergeCell ref="Q123:Q130"/>
    <mergeCell ref="P123:P130"/>
    <mergeCell ref="O131:O138"/>
    <mergeCell ref="P131:P138"/>
    <mergeCell ref="Q131:Q138"/>
    <mergeCell ref="B131:B138"/>
    <mergeCell ref="C131:C138"/>
    <mergeCell ref="D131:D134"/>
    <mergeCell ref="X123:X130"/>
    <mergeCell ref="U123:U130"/>
    <mergeCell ref="V123:V130"/>
    <mergeCell ref="M131:M138"/>
    <mergeCell ref="O123:O130"/>
    <mergeCell ref="N123:N130"/>
    <mergeCell ref="F131:F138"/>
    <mergeCell ref="AJ123:AJ130"/>
    <mergeCell ref="D127:D130"/>
    <mergeCell ref="AG123:AG130"/>
    <mergeCell ref="AI123:AI130"/>
    <mergeCell ref="AA123:AA130"/>
    <mergeCell ref="AC123:AC130"/>
    <mergeCell ref="AE123:AE130"/>
    <mergeCell ref="AF123:AF130"/>
    <mergeCell ref="F123:F130"/>
    <mergeCell ref="M123:M130"/>
    <mergeCell ref="F115:F122"/>
    <mergeCell ref="D119:D122"/>
    <mergeCell ref="D115:D118"/>
    <mergeCell ref="M115:M122"/>
    <mergeCell ref="B123:B130"/>
    <mergeCell ref="C123:C130"/>
    <mergeCell ref="B115:B122"/>
    <mergeCell ref="C115:C122"/>
    <mergeCell ref="D123:D126"/>
    <mergeCell ref="A115:A119"/>
    <mergeCell ref="A123:A127"/>
    <mergeCell ref="AG115:AG122"/>
    <mergeCell ref="P115:P122"/>
    <mergeCell ref="Q115:Q122"/>
    <mergeCell ref="R115:R122"/>
    <mergeCell ref="S115:S122"/>
    <mergeCell ref="T115:T122"/>
    <mergeCell ref="U115:U122"/>
    <mergeCell ref="O115:O122"/>
    <mergeCell ref="AJ115:AJ122"/>
    <mergeCell ref="V115:V122"/>
    <mergeCell ref="W115:W122"/>
    <mergeCell ref="X115:X122"/>
    <mergeCell ref="Y115:Y122"/>
    <mergeCell ref="Z115:Z122"/>
    <mergeCell ref="AA115:AA122"/>
    <mergeCell ref="AC115:AC122"/>
    <mergeCell ref="AE115:AE122"/>
    <mergeCell ref="AF115:AF122"/>
    <mergeCell ref="AJ107:AJ114"/>
    <mergeCell ref="X107:X114"/>
    <mergeCell ref="AA107:AA114"/>
    <mergeCell ref="AI107:AI114"/>
    <mergeCell ref="AE107:AE114"/>
    <mergeCell ref="AF107:AF114"/>
    <mergeCell ref="AG107:AG114"/>
    <mergeCell ref="Y107:Y114"/>
    <mergeCell ref="Z107:Z114"/>
    <mergeCell ref="AI115:AI122"/>
    <mergeCell ref="B107:B114"/>
    <mergeCell ref="C107:C114"/>
    <mergeCell ref="D107:D110"/>
    <mergeCell ref="D111:D114"/>
    <mergeCell ref="N115:N122"/>
    <mergeCell ref="T107:T114"/>
    <mergeCell ref="O107:O114"/>
    <mergeCell ref="F107:F114"/>
    <mergeCell ref="AC107:AC114"/>
    <mergeCell ref="A107:A111"/>
    <mergeCell ref="AJ99:AJ106"/>
    <mergeCell ref="AA99:AA106"/>
    <mergeCell ref="AC99:AC106"/>
    <mergeCell ref="AE99:AE106"/>
    <mergeCell ref="AF99:AF106"/>
    <mergeCell ref="AG99:AG106"/>
    <mergeCell ref="AI99:AI106"/>
    <mergeCell ref="Z99:Z106"/>
    <mergeCell ref="T99:T106"/>
    <mergeCell ref="U107:U114"/>
    <mergeCell ref="V107:V114"/>
    <mergeCell ref="W107:W114"/>
    <mergeCell ref="M107:M114"/>
    <mergeCell ref="N107:N114"/>
    <mergeCell ref="Q99:Q106"/>
    <mergeCell ref="R107:R114"/>
    <mergeCell ref="S107:S114"/>
    <mergeCell ref="Q91:Q98"/>
    <mergeCell ref="P91:P98"/>
    <mergeCell ref="O91:O98"/>
    <mergeCell ref="Q107:Q114"/>
    <mergeCell ref="P107:P114"/>
    <mergeCell ref="N99:N106"/>
    <mergeCell ref="Y91:Y98"/>
    <mergeCell ref="U91:U98"/>
    <mergeCell ref="V91:V98"/>
    <mergeCell ref="W91:W98"/>
    <mergeCell ref="R91:R98"/>
    <mergeCell ref="U99:U106"/>
    <mergeCell ref="Z91:Z98"/>
    <mergeCell ref="R99:R106"/>
    <mergeCell ref="S99:S106"/>
    <mergeCell ref="V99:V106"/>
    <mergeCell ref="W99:W106"/>
    <mergeCell ref="X99:X106"/>
    <mergeCell ref="Y99:Y106"/>
    <mergeCell ref="S91:S98"/>
    <mergeCell ref="T91:T98"/>
    <mergeCell ref="X91:X98"/>
    <mergeCell ref="B99:B106"/>
    <mergeCell ref="C99:C106"/>
    <mergeCell ref="D99:D102"/>
    <mergeCell ref="O99:O106"/>
    <mergeCell ref="P99:P106"/>
    <mergeCell ref="M91:M98"/>
    <mergeCell ref="D103:D106"/>
    <mergeCell ref="F99:F106"/>
    <mergeCell ref="D91:D94"/>
    <mergeCell ref="M99:M106"/>
    <mergeCell ref="AJ91:AJ98"/>
    <mergeCell ref="D95:D98"/>
    <mergeCell ref="AG91:AG98"/>
    <mergeCell ref="AI91:AI98"/>
    <mergeCell ref="AA91:AA98"/>
    <mergeCell ref="AC91:AC98"/>
    <mergeCell ref="AE91:AE98"/>
    <mergeCell ref="AF91:AF98"/>
    <mergeCell ref="F91:F98"/>
    <mergeCell ref="N91:N98"/>
    <mergeCell ref="B91:B98"/>
    <mergeCell ref="C91:C98"/>
    <mergeCell ref="B83:B90"/>
    <mergeCell ref="C83:C90"/>
    <mergeCell ref="AG83:AG90"/>
    <mergeCell ref="P83:P90"/>
    <mergeCell ref="Q83:Q90"/>
    <mergeCell ref="R83:R90"/>
    <mergeCell ref="S83:S90"/>
    <mergeCell ref="T83:T90"/>
    <mergeCell ref="U83:U90"/>
    <mergeCell ref="AJ83:AJ90"/>
    <mergeCell ref="V83:V90"/>
    <mergeCell ref="W83:W90"/>
    <mergeCell ref="X83:X90"/>
    <mergeCell ref="Y83:Y90"/>
    <mergeCell ref="Z83:Z90"/>
    <mergeCell ref="AA83:AA90"/>
    <mergeCell ref="AC83:AC90"/>
    <mergeCell ref="AE83:AE90"/>
    <mergeCell ref="AF83:AF90"/>
    <mergeCell ref="N83:N90"/>
    <mergeCell ref="O83:O90"/>
    <mergeCell ref="AJ75:AJ82"/>
    <mergeCell ref="X75:X82"/>
    <mergeCell ref="AA75:AA82"/>
    <mergeCell ref="AI75:AI82"/>
    <mergeCell ref="AE75:AE82"/>
    <mergeCell ref="AF75:AF82"/>
    <mergeCell ref="AG75:AG82"/>
    <mergeCell ref="AI83:AI90"/>
    <mergeCell ref="B75:B82"/>
    <mergeCell ref="C75:C82"/>
    <mergeCell ref="D75:D78"/>
    <mergeCell ref="D79:D82"/>
    <mergeCell ref="M83:M90"/>
    <mergeCell ref="F83:F90"/>
    <mergeCell ref="D87:D90"/>
    <mergeCell ref="D83:D86"/>
    <mergeCell ref="S75:S82"/>
    <mergeCell ref="AJ67:AJ74"/>
    <mergeCell ref="AA67:AA74"/>
    <mergeCell ref="AC67:AC74"/>
    <mergeCell ref="AE67:AE74"/>
    <mergeCell ref="AF67:AF74"/>
    <mergeCell ref="AG67:AG74"/>
    <mergeCell ref="AI67:AI74"/>
    <mergeCell ref="Z67:Z74"/>
    <mergeCell ref="T67:T74"/>
    <mergeCell ref="U67:U74"/>
    <mergeCell ref="AC75:AC82"/>
    <mergeCell ref="Y75:Y82"/>
    <mergeCell ref="Z75:Z82"/>
    <mergeCell ref="U75:U82"/>
    <mergeCell ref="V75:V82"/>
    <mergeCell ref="W75:W82"/>
    <mergeCell ref="T75:T82"/>
    <mergeCell ref="O75:O82"/>
    <mergeCell ref="F75:F82"/>
    <mergeCell ref="M75:M82"/>
    <mergeCell ref="N75:N82"/>
    <mergeCell ref="Q75:Q82"/>
    <mergeCell ref="P75:P82"/>
    <mergeCell ref="R75:R82"/>
    <mergeCell ref="R67:R74"/>
    <mergeCell ref="S67:S74"/>
    <mergeCell ref="V67:V74"/>
    <mergeCell ref="W67:W74"/>
    <mergeCell ref="X67:X74"/>
    <mergeCell ref="Y67:Y74"/>
    <mergeCell ref="Q59:Q66"/>
    <mergeCell ref="P59:P66"/>
    <mergeCell ref="O59:O66"/>
    <mergeCell ref="W59:W66"/>
    <mergeCell ref="Y59:Y66"/>
    <mergeCell ref="O67:O74"/>
    <mergeCell ref="P67:P74"/>
    <mergeCell ref="Q67:Q74"/>
    <mergeCell ref="Z59:Z66"/>
    <mergeCell ref="S59:S66"/>
    <mergeCell ref="T59:T66"/>
    <mergeCell ref="R59:R66"/>
    <mergeCell ref="B67:B74"/>
    <mergeCell ref="C67:C74"/>
    <mergeCell ref="D67:D70"/>
    <mergeCell ref="X59:X66"/>
    <mergeCell ref="U59:U66"/>
    <mergeCell ref="V59:V66"/>
    <mergeCell ref="N59:N66"/>
    <mergeCell ref="D71:D74"/>
    <mergeCell ref="F67:F74"/>
    <mergeCell ref="D59:D62"/>
    <mergeCell ref="M67:M74"/>
    <mergeCell ref="N67:N74"/>
    <mergeCell ref="AJ59:AJ66"/>
    <mergeCell ref="D63:D66"/>
    <mergeCell ref="AG59:AG66"/>
    <mergeCell ref="AI59:AI66"/>
    <mergeCell ref="AA59:AA66"/>
    <mergeCell ref="AC59:AC66"/>
    <mergeCell ref="AE59:AE66"/>
    <mergeCell ref="AF59:AF66"/>
    <mergeCell ref="F59:F66"/>
    <mergeCell ref="M59:M66"/>
    <mergeCell ref="F51:F58"/>
    <mergeCell ref="D55:D58"/>
    <mergeCell ref="B59:B66"/>
    <mergeCell ref="C59:C66"/>
    <mergeCell ref="B51:B58"/>
    <mergeCell ref="C51:C58"/>
    <mergeCell ref="D51:D54"/>
    <mergeCell ref="AE51:AE58"/>
    <mergeCell ref="AF51:AF58"/>
    <mergeCell ref="AG51:AG58"/>
    <mergeCell ref="P51:P58"/>
    <mergeCell ref="Q51:Q58"/>
    <mergeCell ref="R51:R58"/>
    <mergeCell ref="S51:S58"/>
    <mergeCell ref="T51:T58"/>
    <mergeCell ref="U51:U58"/>
    <mergeCell ref="W51:W58"/>
    <mergeCell ref="AC51:AC58"/>
    <mergeCell ref="M51:M58"/>
    <mergeCell ref="N51:N58"/>
    <mergeCell ref="O51:O58"/>
    <mergeCell ref="X51:X58"/>
    <mergeCell ref="Y51:Y58"/>
    <mergeCell ref="Z51:Z58"/>
    <mergeCell ref="AA51:AA58"/>
    <mergeCell ref="Z43:Z50"/>
    <mergeCell ref="AJ43:AJ50"/>
    <mergeCell ref="AF43:AF50"/>
    <mergeCell ref="W43:W50"/>
    <mergeCell ref="Y43:Y50"/>
    <mergeCell ref="AA43:AA50"/>
    <mergeCell ref="AC43:AC50"/>
    <mergeCell ref="AE43:AE50"/>
    <mergeCell ref="AG35:AG42"/>
    <mergeCell ref="AI51:AI58"/>
    <mergeCell ref="AJ51:AJ58"/>
    <mergeCell ref="V51:V58"/>
    <mergeCell ref="D47:D50"/>
    <mergeCell ref="AG43:AG50"/>
    <mergeCell ref="AI43:AI50"/>
    <mergeCell ref="U43:U50"/>
    <mergeCell ref="V43:V50"/>
    <mergeCell ref="X43:X50"/>
    <mergeCell ref="U35:U42"/>
    <mergeCell ref="V35:V42"/>
    <mergeCell ref="Y35:Y42"/>
    <mergeCell ref="D39:D42"/>
    <mergeCell ref="AJ35:AJ42"/>
    <mergeCell ref="AA35:AA42"/>
    <mergeCell ref="AC35:AC42"/>
    <mergeCell ref="AE35:AE42"/>
    <mergeCell ref="AF35:AF42"/>
    <mergeCell ref="AI35:AI42"/>
    <mergeCell ref="B35:B42"/>
    <mergeCell ref="C35:C42"/>
    <mergeCell ref="D35:D38"/>
    <mergeCell ref="B43:B50"/>
    <mergeCell ref="C43:C50"/>
    <mergeCell ref="D43:D46"/>
    <mergeCell ref="T43:T50"/>
    <mergeCell ref="S43:S50"/>
    <mergeCell ref="O43:O50"/>
    <mergeCell ref="P43:P50"/>
    <mergeCell ref="Q43:Q50"/>
    <mergeCell ref="R43:R50"/>
    <mergeCell ref="F43:F50"/>
    <mergeCell ref="Z27:Z34"/>
    <mergeCell ref="X35:X42"/>
    <mergeCell ref="M43:M50"/>
    <mergeCell ref="N43:N50"/>
    <mergeCell ref="R35:R42"/>
    <mergeCell ref="N35:N42"/>
    <mergeCell ref="O35:O42"/>
    <mergeCell ref="P35:P42"/>
    <mergeCell ref="Q35:Q42"/>
    <mergeCell ref="Z35:Z42"/>
    <mergeCell ref="W35:W42"/>
    <mergeCell ref="F27:F34"/>
    <mergeCell ref="T35:T42"/>
    <mergeCell ref="Y27:Y34"/>
    <mergeCell ref="M27:M34"/>
    <mergeCell ref="Q27:Q34"/>
    <mergeCell ref="X27:X34"/>
    <mergeCell ref="P27:P34"/>
    <mergeCell ref="V27:V34"/>
    <mergeCell ref="AG27:AG34"/>
    <mergeCell ref="AI27:AI34"/>
    <mergeCell ref="AA27:AA34"/>
    <mergeCell ref="AC27:AC34"/>
    <mergeCell ref="AE27:AE34"/>
    <mergeCell ref="AF27:AF34"/>
    <mergeCell ref="N27:N34"/>
    <mergeCell ref="O19:O26"/>
    <mergeCell ref="R27:R34"/>
    <mergeCell ref="W27:W34"/>
    <mergeCell ref="F35:F42"/>
    <mergeCell ref="M35:M42"/>
    <mergeCell ref="S35:S42"/>
    <mergeCell ref="S27:S34"/>
    <mergeCell ref="T27:T34"/>
    <mergeCell ref="O27:O34"/>
    <mergeCell ref="N19:N26"/>
    <mergeCell ref="D23:D26"/>
    <mergeCell ref="Q19:Q26"/>
    <mergeCell ref="P19:P26"/>
    <mergeCell ref="U27:U34"/>
    <mergeCell ref="B27:B34"/>
    <mergeCell ref="C27:C34"/>
    <mergeCell ref="D27:D30"/>
    <mergeCell ref="D31:D34"/>
    <mergeCell ref="B19:B26"/>
    <mergeCell ref="C19:C26"/>
    <mergeCell ref="F19:F26"/>
    <mergeCell ref="D19:D22"/>
    <mergeCell ref="M19:M26"/>
    <mergeCell ref="AJ19:AJ26"/>
    <mergeCell ref="V19:V26"/>
    <mergeCell ref="W19:W26"/>
    <mergeCell ref="X19:X26"/>
    <mergeCell ref="Y19:Y26"/>
    <mergeCell ref="AF19:AF26"/>
    <mergeCell ref="AG19:AG26"/>
    <mergeCell ref="Z19:Z26"/>
    <mergeCell ref="AI19:AI26"/>
    <mergeCell ref="AJ27:AJ34"/>
    <mergeCell ref="AJ11:AJ18"/>
    <mergeCell ref="U19:U26"/>
    <mergeCell ref="AF11:AF18"/>
    <mergeCell ref="W11:W18"/>
    <mergeCell ref="X11:X18"/>
    <mergeCell ref="AA11:AA18"/>
    <mergeCell ref="R19:R26"/>
    <mergeCell ref="S19:S26"/>
    <mergeCell ref="T19:T26"/>
    <mergeCell ref="AA19:AA26"/>
    <mergeCell ref="AC19:AC26"/>
    <mergeCell ref="AE19:AE26"/>
    <mergeCell ref="AG11:AG18"/>
    <mergeCell ref="D15:D18"/>
    <mergeCell ref="D11:D14"/>
    <mergeCell ref="O11:O18"/>
    <mergeCell ref="F11:F18"/>
    <mergeCell ref="AE11:AE18"/>
    <mergeCell ref="Z11:Z18"/>
    <mergeCell ref="V11:V18"/>
    <mergeCell ref="AC11:AC18"/>
    <mergeCell ref="P11:P18"/>
    <mergeCell ref="AJ3:AJ10"/>
    <mergeCell ref="AA3:AA10"/>
    <mergeCell ref="AC3:AC10"/>
    <mergeCell ref="AE3:AE10"/>
    <mergeCell ref="AF3:AF10"/>
    <mergeCell ref="AG3:AG10"/>
    <mergeCell ref="AI3:AI10"/>
    <mergeCell ref="AI11:AI18"/>
    <mergeCell ref="Z3:Z10"/>
    <mergeCell ref="R3:R10"/>
    <mergeCell ref="Q11:Q18"/>
    <mergeCell ref="U11:U18"/>
    <mergeCell ref="U3:U10"/>
    <mergeCell ref="V3:V10"/>
    <mergeCell ref="Y3:Y10"/>
    <mergeCell ref="W3:W10"/>
    <mergeCell ref="Y11:Y18"/>
    <mergeCell ref="P3:P10"/>
    <mergeCell ref="S11:S18"/>
    <mergeCell ref="Q3:Q10"/>
    <mergeCell ref="X3:X10"/>
    <mergeCell ref="T11:T18"/>
    <mergeCell ref="N3:N10"/>
    <mergeCell ref="O3:O10"/>
    <mergeCell ref="R11:R18"/>
    <mergeCell ref="T3:T10"/>
    <mergeCell ref="S3:S10"/>
    <mergeCell ref="F3:F10"/>
    <mergeCell ref="N11:N18"/>
    <mergeCell ref="B3:B10"/>
    <mergeCell ref="C3:C10"/>
    <mergeCell ref="D3:D6"/>
    <mergeCell ref="D7:D10"/>
    <mergeCell ref="M3:M10"/>
    <mergeCell ref="M11:M18"/>
    <mergeCell ref="B11:B18"/>
    <mergeCell ref="C11:C18"/>
    <mergeCell ref="AQ3:AQ10"/>
    <mergeCell ref="AQ11:AQ18"/>
    <mergeCell ref="AQ19:AQ26"/>
    <mergeCell ref="AQ27:AQ34"/>
    <mergeCell ref="AQ35:AQ42"/>
    <mergeCell ref="AQ43:AQ50"/>
    <mergeCell ref="AQ51:AQ58"/>
    <mergeCell ref="AQ59:AQ66"/>
    <mergeCell ref="AQ67:AQ74"/>
    <mergeCell ref="AQ75:AQ82"/>
    <mergeCell ref="AQ83:AQ90"/>
    <mergeCell ref="AQ123:AQ130"/>
    <mergeCell ref="AQ131:AQ138"/>
    <mergeCell ref="AQ139:AQ146"/>
    <mergeCell ref="AQ147:AQ154"/>
    <mergeCell ref="AQ91:AQ98"/>
    <mergeCell ref="AQ99:AQ106"/>
    <mergeCell ref="AQ107:AQ114"/>
    <mergeCell ref="AQ115:AQ122"/>
    <mergeCell ref="AQ155:AQ162"/>
    <mergeCell ref="AQ163:AQ170"/>
    <mergeCell ref="Y155:Y162"/>
    <mergeCell ref="T155:T162"/>
    <mergeCell ref="AF155:AF162"/>
    <mergeCell ref="O155:O162"/>
    <mergeCell ref="P155:P162"/>
    <mergeCell ref="R155:R162"/>
    <mergeCell ref="R163:R170"/>
    <mergeCell ref="S163:S170"/>
  </mergeCells>
  <conditionalFormatting sqref="I7 I19 I23 I27 I31 I35 I39 I43 I47 I51 I55 I59 I63 I67 I71 I75 I79 I83 I87 I91 I95 I99 I103 I107 I111 I115 I119 I123 I127 I131 I135 I139 I143 I147 I151 I155 I159 I163 I167">
    <cfRule type="cellIs" dxfId="135" priority="19" stopIfTrue="1" operator="equal">
      <formula>"Starter"</formula>
    </cfRule>
  </conditionalFormatting>
  <conditionalFormatting sqref="G3:G10 G19:G170">
    <cfRule type="cellIs" dxfId="134" priority="10" stopIfTrue="1" operator="equal">
      <formula>"Starter"</formula>
    </cfRule>
    <cfRule type="cellIs" dxfId="133" priority="11" stopIfTrue="1" operator="equal">
      <formula>"Main"</formula>
    </cfRule>
    <cfRule type="cellIs" dxfId="132" priority="12" stopIfTrue="1" operator="equal">
      <formula>"Plenary"</formula>
    </cfRule>
  </conditionalFormatting>
  <conditionalFormatting sqref="M3:M170">
    <cfRule type="cellIs" dxfId="131" priority="7" stopIfTrue="1" operator="equal">
      <formula>0</formula>
    </cfRule>
    <cfRule type="expression" dxfId="130" priority="8" stopIfTrue="1">
      <formula>AQ3="H/W"</formula>
    </cfRule>
    <cfRule type="expression" dxfId="129" priority="9" stopIfTrue="1">
      <formula>AQ3="Collect H/W"</formula>
    </cfRule>
  </conditionalFormatting>
  <conditionalFormatting sqref="I3">
    <cfRule type="cellIs" dxfId="128" priority="6" stopIfTrue="1" operator="equal">
      <formula>"Starter"</formula>
    </cfRule>
  </conditionalFormatting>
  <conditionalFormatting sqref="I15">
    <cfRule type="cellIs" dxfId="127" priority="5" stopIfTrue="1" operator="equal">
      <formula>"Starter"</formula>
    </cfRule>
  </conditionalFormatting>
  <conditionalFormatting sqref="G11:G18">
    <cfRule type="cellIs" dxfId="126" priority="2" stopIfTrue="1" operator="equal">
      <formula>"Starter"</formula>
    </cfRule>
    <cfRule type="cellIs" dxfId="125" priority="3" stopIfTrue="1" operator="equal">
      <formula>"Main"</formula>
    </cfRule>
    <cfRule type="cellIs" dxfId="124" priority="4" stopIfTrue="1" operator="equal">
      <formula>"Plenary"</formula>
    </cfRule>
  </conditionalFormatting>
  <conditionalFormatting sqref="I11">
    <cfRule type="cellIs" dxfId="123" priority="1" stopIfTrue="1" operator="equal">
      <formula>"Starter"</formula>
    </cfRule>
  </conditionalFormatting>
  <dataValidations count="8">
    <dataValidation type="list" allowBlank="1" showInputMessage="1" showErrorMessage="1" sqref="H2:H170">
      <formula1>Timings</formula1>
    </dataValidation>
    <dataValidation type="list" allowBlank="1" showInputMessage="1" showErrorMessage="1" sqref="I2:I170">
      <formula1>Activity</formula1>
    </dataValidation>
    <dataValidation type="list" allowBlank="1" showInputMessage="1" showErrorMessage="1" sqref="O3 O11 O19 O27 O35 O43 O51 O59 O67 O75 O83 O91 O99 O107 O115 O123 O131 O139 O147 O155 O163">
      <formula1>Differentiation</formula1>
    </dataValidation>
    <dataValidation type="list" allowBlank="1" showInputMessage="1" showErrorMessage="1" sqref="Q3 Q11 Q19 Q27 Q35 Q43 Q51 Q59 Q67 Q75 Q83 Q91 Q99 Q107 Q115 Q123 Q131 Q139 Q147 Q155 Q163">
      <formula1>Risk</formula1>
    </dataValidation>
    <dataValidation type="list" allowBlank="1" showInputMessage="1" showErrorMessage="1" sqref="L3:L9 L11:L17 L19:L25 L27:L33 L35:L41 L43:L49 L51:L57 L59:L65 L67:L73 L75:L81 L83:L89 L91:L97 L99:L105 L107:L113 L115:L121 L123:L129 L131:L137 L139:L145 L147:L153 L155:L161 L163:L169">
      <formula1>YesNo</formula1>
    </dataValidation>
    <dataValidation type="list" allowBlank="1" showInputMessage="1" showErrorMessage="1" sqref="K2:K170">
      <formula1>VAK</formula1>
    </dataValidation>
    <dataValidation type="list" allowBlank="1" showInputMessage="1" showErrorMessage="1" sqref="G2:G170">
      <formula1>Starter</formula1>
    </dataValidation>
    <dataValidation type="list" allowBlank="1" showInputMessage="1" showErrorMessage="1" sqref="M3:N65536 AQ3:AQ65536">
      <formula1>Homelist</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BC194"/>
  <sheetViews>
    <sheetView tabSelected="1" zoomScale="85" zoomScaleNormal="100" workbookViewId="0">
      <pane xSplit="2" ySplit="2" topLeftCell="C3" activePane="bottomRight" state="frozen"/>
      <selection activeCell="H1" sqref="A1:H65536"/>
      <selection pane="topRight" activeCell="H1" sqref="A1:H65536"/>
      <selection pane="bottomLeft" activeCell="H1" sqref="A1:H65536"/>
      <selection pane="bottomRight" activeCell="J48" sqref="J48"/>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t="s">
        <v>198</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6</v>
      </c>
      <c r="AL1" s="133" t="str">
        <f>"Group"&amp;AK1</f>
        <v>Group6</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ht="51" x14ac:dyDescent="0.2">
      <c r="A3" s="334" t="str">
        <f ca="1">IF(ISNA(VLOOKUP(AC3,INDIRECT($AL$1),2, FALSE)),"", VLOOKUP(AC3,INDIRECT($AL$1),2, FALSE))</f>
        <v>Monday 1st Nov</v>
      </c>
      <c r="B3" s="313" t="s">
        <v>242</v>
      </c>
      <c r="C3" s="313" t="s">
        <v>287</v>
      </c>
      <c r="D3" s="327" t="s">
        <v>183</v>
      </c>
      <c r="E3" s="135" t="s">
        <v>262</v>
      </c>
      <c r="F3" s="313" t="s">
        <v>288</v>
      </c>
      <c r="G3" s="35" t="s">
        <v>75</v>
      </c>
      <c r="H3" s="35" t="s">
        <v>264</v>
      </c>
      <c r="I3" s="35" t="s">
        <v>238</v>
      </c>
      <c r="J3" s="35" t="s">
        <v>268</v>
      </c>
      <c r="K3" s="34"/>
      <c r="L3" s="34"/>
      <c r="M3" s="310" t="s">
        <v>244</v>
      </c>
      <c r="N3" s="313"/>
      <c r="O3" s="313"/>
      <c r="P3" s="313"/>
      <c r="Q3" s="313"/>
      <c r="R3" s="314"/>
      <c r="S3" s="314"/>
      <c r="T3" s="314"/>
      <c r="U3" s="314"/>
      <c r="V3" s="314"/>
      <c r="W3" s="314"/>
      <c r="X3" s="314"/>
      <c r="Y3" s="314"/>
      <c r="Z3" s="314"/>
      <c r="AA3" s="314"/>
      <c r="AB3" s="207" t="str">
        <f t="shared" ref="AB3:AB9" si="0">IF(L3="Yes",J3,"")</f>
        <v/>
      </c>
      <c r="AC3" s="321">
        <v>1</v>
      </c>
      <c r="AD3" s="208" t="str">
        <f>IF(AND(I3="",J3=""),"","1) ")</f>
        <v xml:space="preserve">1) </v>
      </c>
      <c r="AE3" s="318" t="str">
        <f>CONCATENATE(AD3,I3,J3," ",H3,CHAR(10),AD4,I4,J4," ",H4,CHAR(10),AD5,I5,J5," ",H5,CHAR(10),AD6,I6,J6," ",H6,CHAR(10),AD7,I7,J7," ",H7,CHAR(10))</f>
        <v xml:space="preserve">1) Introduction - Thank you for downloading this example of our Teacher Planner software.  (1 min)
2) Discussion - This example planner has 7 teaching groups (7c2, 8a1, 9b4,10a2,11b3,12 and 13). Your planner would have the names of your groups (maximum of 12 groups). This is the first lesson for the group 10a2. Have a look in the 10a2 tab to see the construction of this lesson.  (1 min)
3) Instruction - Use the drop down menus at the top of the Lesson sheet to see the next lesson for 10a2 
(Tuesday 2nd Nov Lesson 4) (2 min)
</v>
      </c>
      <c r="AF3" s="318" t="str">
        <f>CONCATENATE(AD8,I8,J8," ",H8,CHAR(10),AD9,I9,J9," ",H9,CHAR(10),AD10,I10,J10," ",H10,CHAR(10))</f>
        <v xml:space="preserve"> 
</v>
      </c>
      <c r="AG3" s="318" t="str">
        <f>CONCATENATE(AE3,AF3)</f>
        <v xml:space="preserve">1) Introduction - Thank you for downloading this example of our Teacher Planner software.  (1 min)
2) Discussion - This example planner has 7 teaching groups (7c2, 8a1, 9b4,10a2,11b3,12 and 13). Your planner would have the names of your groups (maximum of 12 groups). This is the first lesson for the group 10a2. Have a look in the 10a2 tab to see the construction of this lesson.  (1 min)
3) Instruction - Use the drop down menus at the top of the Lesson sheet to see the next lesson for 10a2 
(Tuesday 2nd Nov Lesson 4) (2 min)
</v>
      </c>
      <c r="AH3" s="207" t="str">
        <f>IF(AND(E3=""),"","1) ")</f>
        <v xml:space="preserve">1) </v>
      </c>
      <c r="AI3" s="318" t="str">
        <f>CONCATENATE(AH3,E3,CHAR(10),AH4,E4,CHAR(10),AH5,E5,CHAR(10),AH6,E6)</f>
        <v xml:space="preserve">1) To recognise that this example planner has 7 groups, each with its own sheet.
2) To show that information from lessons planned in the group sheets can be recalled by using the Lesson or Day sheets.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8a1</v>
      </c>
      <c r="AY3" s="129" t="str">
        <f ca="1">IF(ISNA(VLOOKUP($A3,Timetable,$AY$1,FALSE)),"",VLOOKUP($A3,Timetable,$AY$1,FALSE))</f>
        <v>10a2</v>
      </c>
      <c r="AZ3" s="129">
        <f ca="1">IF(ISNA(VLOOKUP($A3,Timetable,$AZ$1,FALSE)),"",VLOOKUP($A3,Timetable,$AZ$1,FALSE))</f>
        <v>12</v>
      </c>
      <c r="BA3" s="129" t="str">
        <f ca="1">IF(ISNA(VLOOKUP($A3,Timetable,$BA$1,FALSE)),"",VLOOKUP($A3,Timetable,$BA$1,FALSE))</f>
        <v>9b4</v>
      </c>
      <c r="BB3" s="129" t="str">
        <f ca="1">IF(ISNA(VLOOKUP($A3,Timetable,$BB$1,FALSE)),"",VLOOKUP($A3,Timetable,$BB$1,FALSE))</f>
        <v>11b3</v>
      </c>
      <c r="BC3" s="129" t="str">
        <f ca="1">IF(ISNA(VLOOKUP($A3,Timetable,$BC$1,FALSE)),"",VLOOKUP($A3,Timetable,$BC$1,FALSE))</f>
        <v/>
      </c>
    </row>
    <row r="4" spans="1:55" s="129" customFormat="1" ht="153" x14ac:dyDescent="0.2">
      <c r="A4" s="335"/>
      <c r="B4" s="313"/>
      <c r="C4" s="313"/>
      <c r="D4" s="328"/>
      <c r="E4" s="132" t="s">
        <v>263</v>
      </c>
      <c r="F4" s="313"/>
      <c r="G4" s="35" t="s">
        <v>77</v>
      </c>
      <c r="H4" s="35" t="s">
        <v>264</v>
      </c>
      <c r="I4" s="35" t="s">
        <v>241</v>
      </c>
      <c r="J4" s="35" t="s">
        <v>266</v>
      </c>
      <c r="K4" s="34"/>
      <c r="L4" s="34"/>
      <c r="M4" s="311"/>
      <c r="N4" s="313"/>
      <c r="O4" s="313"/>
      <c r="P4" s="313"/>
      <c r="Q4" s="313"/>
      <c r="R4" s="314"/>
      <c r="S4" s="314"/>
      <c r="T4" s="314"/>
      <c r="U4" s="314"/>
      <c r="V4" s="314"/>
      <c r="W4" s="314"/>
      <c r="X4" s="314"/>
      <c r="Y4" s="314"/>
      <c r="Z4" s="333"/>
      <c r="AA4" s="314"/>
      <c r="AB4" s="207" t="str">
        <f t="shared" si="0"/>
        <v/>
      </c>
      <c r="AC4" s="322"/>
      <c r="AD4" s="208" t="str">
        <f>IF(AND(I4="",J4=""),"","2) ")</f>
        <v xml:space="preserve">2) </v>
      </c>
      <c r="AE4" s="319"/>
      <c r="AF4" s="319"/>
      <c r="AG4" s="319"/>
      <c r="AH4" s="207" t="str">
        <f>IF(AND(E4=""),"","2) ")</f>
        <v xml:space="preserve">2) </v>
      </c>
      <c r="AI4" s="319"/>
      <c r="AJ4" s="319"/>
      <c r="AK4" s="207"/>
      <c r="AL4" s="208"/>
      <c r="AM4" s="207" t="str">
        <f t="shared" si="1"/>
        <v/>
      </c>
      <c r="AN4" s="207" t="str">
        <f>IF(AO4&lt;&gt;"",SUM($AM$3:AM4),"")</f>
        <v/>
      </c>
      <c r="AO4" s="207" t="str">
        <f t="shared" si="2"/>
        <v/>
      </c>
      <c r="AQ4" s="316"/>
    </row>
    <row r="5" spans="1:55" s="129" customFormat="1" ht="76.5" x14ac:dyDescent="0.2">
      <c r="A5" s="335"/>
      <c r="B5" s="313"/>
      <c r="C5" s="313"/>
      <c r="D5" s="328"/>
      <c r="E5" s="135"/>
      <c r="F5" s="313"/>
      <c r="G5" s="35"/>
      <c r="H5" s="35" t="s">
        <v>265</v>
      </c>
      <c r="I5" s="35" t="s">
        <v>245</v>
      </c>
      <c r="J5" s="35" t="s">
        <v>267</v>
      </c>
      <c r="K5" s="34"/>
      <c r="L5" s="34"/>
      <c r="M5" s="311"/>
      <c r="N5" s="313"/>
      <c r="O5" s="313"/>
      <c r="P5" s="313"/>
      <c r="Q5" s="313"/>
      <c r="R5" s="314"/>
      <c r="S5" s="314"/>
      <c r="T5" s="314"/>
      <c r="U5" s="314"/>
      <c r="V5" s="314"/>
      <c r="W5" s="314"/>
      <c r="X5" s="314"/>
      <c r="Y5" s="314"/>
      <c r="Z5" s="333"/>
      <c r="AA5" s="314"/>
      <c r="AB5" s="207" t="str">
        <f t="shared" si="0"/>
        <v/>
      </c>
      <c r="AC5" s="322"/>
      <c r="AD5" s="208" t="str">
        <f>IF(AND(I5="",J5=""),"","3) ")</f>
        <v xml:space="preserve">3)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13"/>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13"/>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2</v>
      </c>
      <c r="B8" s="313"/>
      <c r="C8" s="313"/>
      <c r="D8" s="331"/>
      <c r="E8" s="132"/>
      <c r="F8" s="313"/>
      <c r="G8" s="35"/>
      <c r="H8" s="35"/>
      <c r="I8" s="35"/>
      <c r="J8" s="35"/>
      <c r="K8" s="34"/>
      <c r="L8" s="34"/>
      <c r="M8" s="311"/>
      <c r="N8" s="313"/>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13"/>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13"/>
      <c r="O10" s="313"/>
      <c r="P10" s="313"/>
      <c r="Q10" s="313"/>
      <c r="R10" s="314"/>
      <c r="S10" s="314"/>
      <c r="T10" s="314"/>
      <c r="U10" s="314"/>
      <c r="V10" s="314"/>
      <c r="W10" s="314"/>
      <c r="X10" s="314"/>
      <c r="Y10" s="314"/>
      <c r="Z10" s="333"/>
      <c r="AA10" s="314"/>
      <c r="AB10" s="207" t="str">
        <f>IF(M3="","",M3)</f>
        <v>Try scrolling down this sheet</v>
      </c>
      <c r="AC10" s="323"/>
      <c r="AD10" s="208" t="str">
        <f>IF(AND(I10="",J10=""),"","8) ")</f>
        <v/>
      </c>
      <c r="AE10" s="320"/>
      <c r="AF10" s="320"/>
      <c r="AG10" s="320"/>
      <c r="AH10" s="207" t="str">
        <f>IF(AND(E10=""),"","4) ")</f>
        <v/>
      </c>
      <c r="AI10" s="320"/>
      <c r="AJ10" s="320"/>
      <c r="AK10" s="207"/>
      <c r="AL10" s="208"/>
      <c r="AM10" s="207">
        <f t="shared" si="1"/>
        <v>1</v>
      </c>
      <c r="AN10" s="209">
        <f>IF(AO10&lt;&gt;"",SUM($AM$3:AM10),"")</f>
        <v>1</v>
      </c>
      <c r="AO10" s="207" t="str">
        <f t="shared" si="2"/>
        <v>Try scrolling down this sheet</v>
      </c>
      <c r="AQ10" s="317"/>
    </row>
    <row r="11" spans="1:55" s="129" customFormat="1" ht="127.5" x14ac:dyDescent="0.2">
      <c r="A11" s="334" t="str">
        <f ca="1">IF(ISNA(VLOOKUP(AC11,INDIRECT($AL$1),2, FALSE)),"", VLOOKUP(AC11,INDIRECT($AL$1),2, FALSE))</f>
        <v>Tuesday 2nd Nov</v>
      </c>
      <c r="B11" s="313" t="s">
        <v>251</v>
      </c>
      <c r="C11" s="313" t="s">
        <v>256</v>
      </c>
      <c r="D11" s="327" t="s">
        <v>183</v>
      </c>
      <c r="E11" s="135" t="s">
        <v>261</v>
      </c>
      <c r="F11" s="313" t="s">
        <v>252</v>
      </c>
      <c r="G11" s="35" t="s">
        <v>75</v>
      </c>
      <c r="H11" s="35" t="s">
        <v>264</v>
      </c>
      <c r="I11" s="35" t="s">
        <v>241</v>
      </c>
      <c r="J11" s="35" t="s">
        <v>269</v>
      </c>
      <c r="K11" s="34"/>
      <c r="L11" s="34"/>
      <c r="M11" s="310"/>
      <c r="N11" s="324"/>
      <c r="O11" s="313"/>
      <c r="P11" s="310"/>
      <c r="Q11" s="313"/>
      <c r="R11" s="313"/>
      <c r="S11" s="313"/>
      <c r="T11" s="313"/>
      <c r="U11" s="314"/>
      <c r="V11" s="314"/>
      <c r="W11" s="314"/>
      <c r="X11" s="314"/>
      <c r="Y11" s="314"/>
      <c r="Z11" s="314"/>
      <c r="AA11" s="314"/>
      <c r="AB11" s="207" t="str">
        <f t="shared" ref="AB11:AB17" si="3">IF(L11="Yes",J11,"")</f>
        <v/>
      </c>
      <c r="AC11" s="321">
        <v>2</v>
      </c>
      <c r="AD11" s="208" t="str">
        <f>IF(AND(I11="",J11=""),"","1) ")</f>
        <v xml:space="preserve">1) </v>
      </c>
      <c r="AE11" s="318" t="str">
        <f>CONCATENATE(AD11,I11,J11," ",H11,CHAR(10),AD12,I12,J12," ",H12,CHAR(10),AD13,I13,J13," ",H13,CHAR(10),AD14,I14,J14," ",H14,CHAR(10),AD15,I15,J15," ",H15,CHAR(10))</f>
        <v xml:space="preserve">1) Discussion - The planner automatically works out when you will be teaching a group from the timetable that you provide. The first column of each group sheet (containing date, lesson number and room) is automatically entered for you. (1 min)
2) Discussion - The lesson content that you enter into the group sheets is recalled automatically by the other sheets.  (1 min)
3) Activity - Try to find this lesson in the Lesson, Day, and Week sheets. (2 min)
</v>
      </c>
      <c r="AF11" s="318" t="str">
        <f>CONCATENATE(AD16,I16,J16," ",H16,CHAR(10),AD17,I17,J17," ",H17,CHAR(10),AD18,I18,J18," ",H18,CHAR(10))</f>
        <v xml:space="preserve"> 
</v>
      </c>
      <c r="AG11" s="318" t="str">
        <f>CONCATENATE(AE11,AF11)</f>
        <v xml:space="preserve">1) Discussion - The planner automatically works out when you will be teaching a group from the timetable that you provide. The first column of each group sheet (containing date, lesson number and room) is automatically entered for you. (1 min)
2) Discussion - The lesson content that you enter into the group sheets is recalled automatically by the other sheets.  (1 min)
3) Activity - Try to find this lesson in the Lesson, Day, and Week sheets. (2 min)
</v>
      </c>
      <c r="AH11" s="207" t="str">
        <f>IF(AND(E11=""),"","1) ")</f>
        <v xml:space="preserve">1) </v>
      </c>
      <c r="AI11" s="318" t="str">
        <f>CONCATENATE(AH11,E11,CHAR(10),AH12,E12,CHAR(10),AH13,E13,CHAR(10),AH14,E14)</f>
        <v xml:space="preserve">1) Be able to navigate to different lessons/days using the Lesson, Day, Week, and tabs.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t="str">
        <f ca="1">IF(ISNA(VLOOKUP($A11,Timetable,$AX$1,FALSE)),"",VLOOKUP($A11,Timetable,$AX$1,FALSE))</f>
        <v/>
      </c>
      <c r="AY11" s="129">
        <f ca="1">IF(ISNA(VLOOKUP($A11,Timetable,$AY$1,FALSE)),"",VLOOKUP($A11,Timetable,$AY$1,FALSE))</f>
        <v>13</v>
      </c>
      <c r="AZ11" s="129" t="str">
        <f ca="1">IF(ISNA(VLOOKUP($A11,Timetable,$AZ$1,FALSE)),"",VLOOKUP($A11,Timetable,$AZ$1,FALSE))</f>
        <v>7c2</v>
      </c>
      <c r="BA11" s="129" t="str">
        <f ca="1">IF(ISNA(VLOOKUP($A11,Timetable,$BA$1,FALSE)),"",VLOOKUP($A11,Timetable,$BA$1,FALSE))</f>
        <v>10a2</v>
      </c>
      <c r="BB11" s="129" t="str">
        <f ca="1">IF(ISNA(VLOOKUP($A11,Timetable,$BB$1,FALSE)),"",VLOOKUP($A11,Timetable,$BB$1,FALSE))</f>
        <v>8a1</v>
      </c>
      <c r="BC11" s="129" t="str">
        <f ca="1">IF(ISNA(VLOOKUP($A11,Timetable,$BC$1,FALSE)),"",VLOOKUP($A11,Timetable,$BC$1,FALSE))</f>
        <v/>
      </c>
    </row>
    <row r="12" spans="1:55" s="129" customFormat="1" ht="63.75" x14ac:dyDescent="0.2">
      <c r="A12" s="335"/>
      <c r="B12" s="313"/>
      <c r="C12" s="313"/>
      <c r="D12" s="328"/>
      <c r="E12" s="132"/>
      <c r="F12" s="313"/>
      <c r="G12" s="35" t="s">
        <v>77</v>
      </c>
      <c r="H12" s="35" t="s">
        <v>264</v>
      </c>
      <c r="I12" s="35" t="s">
        <v>241</v>
      </c>
      <c r="J12" s="35" t="s">
        <v>271</v>
      </c>
      <c r="K12" s="34"/>
      <c r="L12" s="34"/>
      <c r="M12" s="311"/>
      <c r="N12" s="325"/>
      <c r="O12" s="313"/>
      <c r="P12" s="311"/>
      <c r="Q12" s="313"/>
      <c r="R12" s="313"/>
      <c r="S12" s="313"/>
      <c r="T12" s="313"/>
      <c r="U12" s="314"/>
      <c r="V12" s="314"/>
      <c r="W12" s="314"/>
      <c r="X12" s="314"/>
      <c r="Y12" s="314"/>
      <c r="Z12" s="333"/>
      <c r="AA12" s="314"/>
      <c r="AB12" s="207" t="str">
        <f t="shared" si="3"/>
        <v/>
      </c>
      <c r="AC12" s="322"/>
      <c r="AD12" s="208" t="str">
        <f>IF(AND(I12="",J12=""),"","2) ")</f>
        <v xml:space="preserve">2)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ht="38.25" x14ac:dyDescent="0.2">
      <c r="A13" s="335"/>
      <c r="B13" s="313"/>
      <c r="C13" s="313"/>
      <c r="D13" s="328"/>
      <c r="E13" s="135"/>
      <c r="F13" s="313"/>
      <c r="G13" s="35"/>
      <c r="H13" s="35" t="s">
        <v>265</v>
      </c>
      <c r="I13" s="35" t="s">
        <v>270</v>
      </c>
      <c r="J13" s="35" t="s">
        <v>272</v>
      </c>
      <c r="K13" s="34"/>
      <c r="L13" s="34"/>
      <c r="M13" s="311"/>
      <c r="N13" s="325"/>
      <c r="O13" s="313"/>
      <c r="P13" s="311"/>
      <c r="Q13" s="313"/>
      <c r="R13" s="313"/>
      <c r="S13" s="313"/>
      <c r="T13" s="313"/>
      <c r="U13" s="314"/>
      <c r="V13" s="314"/>
      <c r="W13" s="314"/>
      <c r="X13" s="314"/>
      <c r="Y13" s="314"/>
      <c r="Z13" s="333"/>
      <c r="AA13" s="314"/>
      <c r="AB13" s="207" t="str">
        <f t="shared" si="3"/>
        <v/>
      </c>
      <c r="AC13" s="322"/>
      <c r="AD13" s="208" t="str">
        <f>IF(AND(I13="",J13=""),"","3) ")</f>
        <v xml:space="preserve">3)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1"/>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1"/>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4</v>
      </c>
      <c r="B16" s="313"/>
      <c r="C16" s="313"/>
      <c r="D16" s="331"/>
      <c r="E16" s="132"/>
      <c r="F16" s="313"/>
      <c r="G16" s="35"/>
      <c r="H16" s="35"/>
      <c r="I16" s="35"/>
      <c r="J16" s="35"/>
      <c r="K16" s="34"/>
      <c r="L16" s="34"/>
      <c r="M16" s="311"/>
      <c r="N16" s="325"/>
      <c r="O16" s="313"/>
      <c r="P16" s="311"/>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1"/>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2"/>
      <c r="Q18" s="313"/>
      <c r="R18" s="313"/>
      <c r="S18" s="313"/>
      <c r="T18" s="313"/>
      <c r="U18" s="314"/>
      <c r="V18" s="314"/>
      <c r="W18" s="314"/>
      <c r="X18" s="314"/>
      <c r="Y18" s="314"/>
      <c r="Z18" s="333"/>
      <c r="AA18" s="314"/>
      <c r="AB18" s="207" t="str">
        <f>IF(M11="","",M11)</f>
        <v/>
      </c>
      <c r="AC18" s="323"/>
      <c r="AD18" s="208" t="str">
        <f>IF(AND(I18="",J18=""),"","8) ")</f>
        <v/>
      </c>
      <c r="AE18" s="320"/>
      <c r="AF18" s="320"/>
      <c r="AG18" s="320"/>
      <c r="AH18" s="207" t="str">
        <f>IF(AND(E18=""),"","4) ")</f>
        <v/>
      </c>
      <c r="AI18" s="320"/>
      <c r="AJ18" s="320"/>
      <c r="AK18" s="207"/>
      <c r="AL18" s="208"/>
      <c r="AM18" s="207" t="str">
        <f t="shared" si="1"/>
        <v/>
      </c>
      <c r="AN18" s="209" t="str">
        <f>IF(AO18&lt;&gt;"",SUM($AM$3:AM18),"")</f>
        <v/>
      </c>
      <c r="AO18" s="207" t="str">
        <f t="shared" si="2"/>
        <v/>
      </c>
      <c r="AQ18" s="317"/>
    </row>
    <row r="19" spans="1:55" s="129" customFormat="1" ht="76.5" x14ac:dyDescent="0.2">
      <c r="A19" s="334" t="str">
        <f ca="1">IF(ISNA(VLOOKUP(AC19,INDIRECT($AL$1),2, FALSE)),"", VLOOKUP(AC19,INDIRECT($AL$1),2, FALSE))</f>
        <v xml:space="preserve">Thursday 4th Nov </v>
      </c>
      <c r="B19" s="313" t="s">
        <v>273</v>
      </c>
      <c r="C19" s="313" t="s">
        <v>256</v>
      </c>
      <c r="D19" s="327" t="s">
        <v>183</v>
      </c>
      <c r="E19" s="135" t="s">
        <v>237</v>
      </c>
      <c r="F19" s="313" t="s">
        <v>239</v>
      </c>
      <c r="G19" s="35" t="s">
        <v>75</v>
      </c>
      <c r="H19" s="35" t="s">
        <v>264</v>
      </c>
      <c r="I19" s="35" t="s">
        <v>245</v>
      </c>
      <c r="J19" s="35" t="s">
        <v>277</v>
      </c>
      <c r="K19" s="34"/>
      <c r="L19" s="34"/>
      <c r="M19" s="310" t="s">
        <v>255</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xml:space="preserve">1) </v>
      </c>
      <c r="AE19" s="318" t="str">
        <f>CONCATENATE(AD19,I19,J19," ",H19,CHAR(10),AD20,I20,J20," ",H20,CHAR(10),AD21,I21,J21," ",H21,CHAR(10),AD22,I22,J22," ",H22,CHAR(10),AD23,I23,J23," ",H23,CHAR(10))</f>
        <v xml:space="preserve">1) Instruction - Now we will look at the lesson planning part in detail. Click on the 10a2 tab and look for the 'Lesson 3 - Planning lndividual lessons'. (1 min)
2) Instruction - Copy and paste the relevant part of the specification from the exam board. List your objectives and outcomes. Then choose activities that will enable you to meet those objectives from the drop down menu. (5 min)
3) Instruction - Add some detail for each activity (e.g. the name of the worksheet). Try not to add too much information here; if you need more space use the 'Other' columns on the right. These can be customised in the Lists sheet below. (5 min)
</v>
      </c>
      <c r="AF19" s="318" t="str">
        <f>CONCATENATE(AD24,I24,J24," ",H24,CHAR(10),AD25,I25,J25," ",H25,CHAR(10),AD26,I26,J26," ",H26,CHAR(10))</f>
        <v xml:space="preserve"> 
</v>
      </c>
      <c r="AG19" s="318" t="str">
        <f>CONCATENATE(AE19,AF19)</f>
        <v xml:space="preserve">1) Instruction - Now we will look at the lesson planning part in detail. Click on the 10a2 tab and look for the 'Lesson 3 - Planning lndividual lessons'. (1 min)
2) Instruction - Copy and paste the relevant part of the specification from the exam board. List your objectives and outcomes. Then choose activities that will enable you to meet those objectives from the drop down menu. (5 min)
3) Instruction - Add some detail for each activity (e.g. the name of the worksheet). Try not to add too much information here; if you need more space use the 'Other' columns on the right. These can be customised in the Lists sheet below. (5 min)
</v>
      </c>
      <c r="AH19" s="207" t="str">
        <f>IF(AND(E19=""),"","1) ")</f>
        <v xml:space="preserve">1) </v>
      </c>
      <c r="AI19" s="318" t="str">
        <f>CONCATENATE(AH19,E19,CHAR(10),AH20,E20,CHAR(10),AH21,E21,CHAR(10),AH22,E22)</f>
        <v xml:space="preserve">1) To be able to use the planner to plan individual lessons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f ca="1">IF(ISNA(VLOOKUP($A19,Timetable,$AX$1,FALSE)),"",VLOOKUP($A19,Timetable,$AX$1,FALSE))</f>
        <v>12</v>
      </c>
      <c r="AY19" s="129" t="str">
        <f ca="1">IF(ISNA(VLOOKUP($A19,Timetable,$AY$1,FALSE)),"",VLOOKUP($A19,Timetable,$AY$1,FALSE))</f>
        <v>10a2</v>
      </c>
      <c r="AZ19" s="129" t="str">
        <f ca="1">IF(ISNA(VLOOKUP($A19,Timetable,$AZ$1,FALSE)),"",VLOOKUP($A19,Timetable,$AZ$1,FALSE))</f>
        <v>7c2</v>
      </c>
      <c r="BA19" s="129" t="str">
        <f ca="1">IF(ISNA(VLOOKUP($A19,Timetable,$BA$1,FALSE)),"",VLOOKUP($A19,Timetable,$BA$1,FALSE))</f>
        <v>11b3</v>
      </c>
      <c r="BB19" s="129">
        <f ca="1">IF(ISNA(VLOOKUP($A19,Timetable,$BB$1,FALSE)),"",VLOOKUP($A19,Timetable,$BB$1,FALSE))</f>
        <v>13</v>
      </c>
      <c r="BC19" s="129" t="str">
        <f ca="1">IF(ISNA(VLOOKUP($A19,Timetable,$BC$1,FALSE)),"",VLOOKUP($A19,Timetable,$BC$1,FALSE))</f>
        <v/>
      </c>
    </row>
    <row r="20" spans="1:55" s="129" customFormat="1" ht="114.75" x14ac:dyDescent="0.2">
      <c r="A20" s="335"/>
      <c r="B20" s="313"/>
      <c r="C20" s="313"/>
      <c r="D20" s="328"/>
      <c r="E20" s="132"/>
      <c r="F20" s="313"/>
      <c r="G20" s="35" t="s">
        <v>77</v>
      </c>
      <c r="H20" s="35" t="s">
        <v>45</v>
      </c>
      <c r="I20" s="35" t="s">
        <v>245</v>
      </c>
      <c r="J20" s="35" t="s">
        <v>278</v>
      </c>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xml:space="preserve">2)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ht="114.75" x14ac:dyDescent="0.2">
      <c r="A21" s="335"/>
      <c r="B21" s="313"/>
      <c r="C21" s="313"/>
      <c r="D21" s="328"/>
      <c r="E21" s="135"/>
      <c r="F21" s="313"/>
      <c r="G21" s="35"/>
      <c r="H21" s="35" t="s">
        <v>45</v>
      </c>
      <c r="I21" s="35" t="s">
        <v>245</v>
      </c>
      <c r="J21" s="35" t="s">
        <v>279</v>
      </c>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xml:space="preserve">3)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2</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IF(M19="","",M19)</f>
        <v/>
      </c>
      <c r="AC26" s="323"/>
      <c r="AD26" s="208" t="str">
        <f>IF(AND(I26="",J26=""),"","8) ")</f>
        <v/>
      </c>
      <c r="AE26" s="320"/>
      <c r="AF26" s="320"/>
      <c r="AG26" s="320"/>
      <c r="AH26" s="207" t="str">
        <f>IF(AND(E26=""),"","4) ")</f>
        <v/>
      </c>
      <c r="AI26" s="320"/>
      <c r="AJ26" s="320"/>
      <c r="AK26" s="207"/>
      <c r="AL26" s="208"/>
      <c r="AM26" s="207" t="str">
        <f t="shared" si="1"/>
        <v/>
      </c>
      <c r="AN26" s="209" t="str">
        <f>IF(AO26&lt;&gt;"",SUM($AM$3:AM26),"")</f>
        <v/>
      </c>
      <c r="AO26" s="207" t="str">
        <f t="shared" si="2"/>
        <v/>
      </c>
      <c r="AQ26" s="317"/>
    </row>
    <row r="27" spans="1:55" s="129" customFormat="1" ht="51" x14ac:dyDescent="0.2">
      <c r="A27" s="334" t="str">
        <f ca="1">IF(ISNA(VLOOKUP(AC27,INDIRECT($AL$1),2, FALSE)),"", VLOOKUP(AC27,INDIRECT($AL$1),2, FALSE))</f>
        <v>Monday 8th Nov</v>
      </c>
      <c r="B27" s="313" t="s">
        <v>274</v>
      </c>
      <c r="C27" s="313" t="s">
        <v>256</v>
      </c>
      <c r="D27" s="327" t="s">
        <v>183</v>
      </c>
      <c r="E27" s="135" t="s">
        <v>282</v>
      </c>
      <c r="F27" s="313"/>
      <c r="G27" s="35" t="s">
        <v>75</v>
      </c>
      <c r="H27" s="35" t="s">
        <v>264</v>
      </c>
      <c r="I27" s="35" t="s">
        <v>241</v>
      </c>
      <c r="J27" s="35" t="s">
        <v>280</v>
      </c>
      <c r="K27" s="34"/>
      <c r="L27" s="34"/>
      <c r="M27" s="310" t="s">
        <v>255</v>
      </c>
      <c r="N27" s="324"/>
      <c r="O27" s="313"/>
      <c r="P27" s="313"/>
      <c r="Q27" s="313"/>
      <c r="R27" s="313"/>
      <c r="S27" s="313"/>
      <c r="T27" s="313"/>
      <c r="U27" s="314"/>
      <c r="V27" s="314"/>
      <c r="W27" s="314"/>
      <c r="X27" s="314"/>
      <c r="Y27" s="314"/>
      <c r="Z27" s="314"/>
      <c r="AA27" s="314"/>
      <c r="AB27" s="207" t="str">
        <f t="shared" ref="AB27:AB33" si="5">IF(L27="Yes",J27,"")</f>
        <v/>
      </c>
      <c r="AC27" s="321">
        <v>4</v>
      </c>
      <c r="AD27" s="208" t="str">
        <f>IF(AND(I27="",J27=""),"","1) ")</f>
        <v xml:space="preserve">1) </v>
      </c>
      <c r="AE27" s="318" t="str">
        <f>CONCATENATE(AD27,I27,J27," ",H27,CHAR(10),AD28,I28,J28," ",H28,CHAR(10),AD29,I29,J29," ",H29,CHAR(10),AD30,I30,J30," ",H30,CHAR(10),AD31,I31,J31," ",H31,CHAR(10))</f>
        <v xml:space="preserve">1) Discussion - This lesson is due to take place on Monday 8th Nov Lesson 4 (1 min)
2) Discussion - Suppose that this lesson was cancelled (e.g due to a Geography field trip).  (1 min)
3) Instruction - Select the Year tab and identify this lesson. Select 'n' just to the right of the lesson. Then return to this 10a2 sheet. (2 min)
4) Discussion - Notice that this lesson will now take place on Wednesday 10th Nov. The planner has reordered the dates you will be teachiing these lessons.  (1 min)
</v>
      </c>
      <c r="AF27" s="318" t="str">
        <f>CONCATENATE(AD32,I32,J32," ",H32,CHAR(10),AD33,I33,J33," ",H33,CHAR(10),AD34,I34,J34," ",H34,CHAR(10))</f>
        <v xml:space="preserve"> 
</v>
      </c>
      <c r="AG27" s="318" t="str">
        <f>CONCATENATE(AE27,AF27)</f>
        <v xml:space="preserve">1) Discussion - This lesson is due to take place on Monday 8th Nov Lesson 4 (1 min)
2) Discussion - Suppose that this lesson was cancelled (e.g due to a Geography field trip).  (1 min)
3) Instruction - Select the Year tab and identify this lesson. Select 'n' just to the right of the lesson. Then return to this 10a2 sheet. (2 min)
4) Discussion - Notice that this lesson will now take place on Wednesday 10th Nov. The planner has reordered the dates you will be teachiing these lessons.  (1 min)
</v>
      </c>
      <c r="AH27" s="207" t="str">
        <f>IF(AND(E27=""),"","1) ")</f>
        <v xml:space="preserve">1) </v>
      </c>
      <c r="AI27" s="318" t="str">
        <f>CONCATENATE(AH27,E27,CHAR(10),AH28,E28,CHAR(10),AH29,E29,CHAR(10),AH30,E30)</f>
        <v xml:space="preserve">1) To be able to use the planner to rearrange lessons if a particular lesson is cancelled.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f ca="1">IF(ISNA(VLOOKUP($A27,Timetable,$AX$1,FALSE)),"",VLOOKUP($A27,Timetable,$AX$1,FALSE))</f>
        <v>13</v>
      </c>
      <c r="AY27" s="129" t="str">
        <f ca="1">IF(ISNA(VLOOKUP($A27,Timetable,$AY$1,FALSE)),"",VLOOKUP($A27,Timetable,$AY$1,FALSE))</f>
        <v/>
      </c>
      <c r="AZ27" s="129" t="str">
        <f ca="1">IF(ISNA(VLOOKUP($A27,Timetable,$AZ$1,FALSE)),"",VLOOKUP($A27,Timetable,$AZ$1,FALSE))</f>
        <v>9b4</v>
      </c>
      <c r="BA27" s="129" t="str">
        <f ca="1">IF(ISNA(VLOOKUP($A27,Timetable,$BA$1,FALSE)),"",VLOOKUP($A27,Timetable,$BA$1,FALSE))</f>
        <v>10a2</v>
      </c>
      <c r="BB27" s="129" t="str">
        <f ca="1">IF(ISNA(VLOOKUP($A27,Timetable,$BB$1,FALSE)),"",VLOOKUP($A27,Timetable,$BB$1,FALSE))</f>
        <v>8a1</v>
      </c>
      <c r="BC27" s="129" t="str">
        <f ca="1">IF(ISNA(VLOOKUP($A27,Timetable,$BC$1,FALSE)),"",VLOOKUP($A27,Timetable,$BC$1,FALSE))</f>
        <v/>
      </c>
    </row>
    <row r="28" spans="1:55" s="129" customFormat="1" ht="38.25" x14ac:dyDescent="0.2">
      <c r="A28" s="335"/>
      <c r="B28" s="313"/>
      <c r="C28" s="313"/>
      <c r="D28" s="328"/>
      <c r="E28" s="132"/>
      <c r="F28" s="313"/>
      <c r="G28" s="35" t="s">
        <v>77</v>
      </c>
      <c r="H28" s="35" t="s">
        <v>264</v>
      </c>
      <c r="I28" s="35" t="s">
        <v>241</v>
      </c>
      <c r="J28" s="35" t="s">
        <v>260</v>
      </c>
      <c r="K28" s="34"/>
      <c r="L28" s="34"/>
      <c r="M28" s="311"/>
      <c r="N28" s="325"/>
      <c r="O28" s="313"/>
      <c r="P28" s="313"/>
      <c r="Q28" s="313"/>
      <c r="R28" s="313"/>
      <c r="S28" s="313"/>
      <c r="T28" s="313"/>
      <c r="U28" s="314"/>
      <c r="V28" s="314"/>
      <c r="W28" s="314"/>
      <c r="X28" s="314"/>
      <c r="Y28" s="314"/>
      <c r="Z28" s="333"/>
      <c r="AA28" s="314"/>
      <c r="AB28" s="207" t="str">
        <f t="shared" si="5"/>
        <v/>
      </c>
      <c r="AC28" s="322"/>
      <c r="AD28" s="208" t="str">
        <f>IF(AND(I28="",J28=""),"","2) ")</f>
        <v xml:space="preserve">2)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ht="63.75" x14ac:dyDescent="0.2">
      <c r="A29" s="335"/>
      <c r="B29" s="313"/>
      <c r="C29" s="313"/>
      <c r="D29" s="328"/>
      <c r="E29" s="135"/>
      <c r="F29" s="313"/>
      <c r="G29" s="35"/>
      <c r="H29" s="35" t="s">
        <v>265</v>
      </c>
      <c r="I29" s="35" t="s">
        <v>245</v>
      </c>
      <c r="J29" s="35" t="s">
        <v>259</v>
      </c>
      <c r="K29" s="34"/>
      <c r="L29" s="34"/>
      <c r="M29" s="311"/>
      <c r="N29" s="325"/>
      <c r="O29" s="313"/>
      <c r="P29" s="313"/>
      <c r="Q29" s="313"/>
      <c r="R29" s="313"/>
      <c r="S29" s="313"/>
      <c r="T29" s="313"/>
      <c r="U29" s="314"/>
      <c r="V29" s="314"/>
      <c r="W29" s="314"/>
      <c r="X29" s="314"/>
      <c r="Y29" s="314"/>
      <c r="Z29" s="333"/>
      <c r="AA29" s="314"/>
      <c r="AB29" s="207" t="str">
        <f t="shared" si="5"/>
        <v/>
      </c>
      <c r="AC29" s="322"/>
      <c r="AD29" s="208" t="str">
        <f>IF(AND(I29="",J29=""),"","3) ")</f>
        <v xml:space="preserve">3)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ht="76.5" x14ac:dyDescent="0.2">
      <c r="A30" s="335"/>
      <c r="B30" s="313"/>
      <c r="C30" s="313"/>
      <c r="D30" s="329"/>
      <c r="E30" s="132"/>
      <c r="F30" s="313"/>
      <c r="G30" s="35"/>
      <c r="H30" s="35" t="s">
        <v>264</v>
      </c>
      <c r="I30" s="35" t="s">
        <v>241</v>
      </c>
      <c r="J30" s="35" t="s">
        <v>281</v>
      </c>
      <c r="K30" s="34"/>
      <c r="L30" s="34"/>
      <c r="M30" s="311"/>
      <c r="N30" s="325"/>
      <c r="O30" s="313"/>
      <c r="P30" s="313"/>
      <c r="Q30" s="313"/>
      <c r="R30" s="313"/>
      <c r="S30" s="313"/>
      <c r="T30" s="313"/>
      <c r="U30" s="314"/>
      <c r="V30" s="314"/>
      <c r="W30" s="314"/>
      <c r="X30" s="314"/>
      <c r="Y30" s="314"/>
      <c r="Z30" s="333"/>
      <c r="AA30" s="314"/>
      <c r="AB30" s="207" t="str">
        <f t="shared" si="5"/>
        <v/>
      </c>
      <c r="AC30" s="322"/>
      <c r="AD30" s="208" t="str">
        <f>IF(AND(I30="",J30=""),"","4) ")</f>
        <v xml:space="preserve">4)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25"/>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4</v>
      </c>
      <c r="B32" s="313"/>
      <c r="C32" s="313"/>
      <c r="D32" s="331"/>
      <c r="E32" s="132"/>
      <c r="F32" s="313"/>
      <c r="G32" s="35"/>
      <c r="H32" s="35"/>
      <c r="I32" s="35"/>
      <c r="J32" s="35"/>
      <c r="K32" s="34"/>
      <c r="L32" s="34"/>
      <c r="M32" s="311"/>
      <c r="N32" s="325"/>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25"/>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26"/>
      <c r="O34" s="313"/>
      <c r="P34" s="313"/>
      <c r="Q34" s="313"/>
      <c r="R34" s="313"/>
      <c r="S34" s="313"/>
      <c r="T34" s="313"/>
      <c r="U34" s="314"/>
      <c r="V34" s="314"/>
      <c r="W34" s="314"/>
      <c r="X34" s="314"/>
      <c r="Y34" s="314"/>
      <c r="Z34" s="333"/>
      <c r="AA34" s="314"/>
      <c r="AB34" s="207" t="str">
        <f>IF(M27="","",M27)</f>
        <v/>
      </c>
      <c r="AC34" s="323"/>
      <c r="AD34" s="208" t="str">
        <f>IF(AND(I34="",J34=""),"","8) ")</f>
        <v/>
      </c>
      <c r="AE34" s="320"/>
      <c r="AF34" s="320"/>
      <c r="AG34" s="320"/>
      <c r="AH34" s="207" t="str">
        <f>IF(AND(E34=""),"","4) ")</f>
        <v/>
      </c>
      <c r="AI34" s="320"/>
      <c r="AJ34" s="320"/>
      <c r="AK34" s="207"/>
      <c r="AL34" s="208"/>
      <c r="AM34" s="207" t="str">
        <f t="shared" si="1"/>
        <v/>
      </c>
      <c r="AN34" s="209" t="str">
        <f>IF(AO34&lt;&gt;"",SUM($AM$3:AM34),"")</f>
        <v/>
      </c>
      <c r="AO34" s="207" t="str">
        <f t="shared" si="2"/>
        <v/>
      </c>
      <c r="AQ34" s="317"/>
    </row>
    <row r="35" spans="1:55" s="129" customFormat="1" ht="51" x14ac:dyDescent="0.2">
      <c r="A35" s="334" t="str">
        <f ca="1">IF(ISNA(VLOOKUP(AC35,INDIRECT($AL$1),2, FALSE)),"", VLOOKUP(AC35,INDIRECT($AL$1),2, FALSE))</f>
        <v>Wednesday 10th Nov</v>
      </c>
      <c r="B35" s="313" t="s">
        <v>275</v>
      </c>
      <c r="C35" s="313" t="s">
        <v>256</v>
      </c>
      <c r="D35" s="327" t="s">
        <v>183</v>
      </c>
      <c r="E35" s="135" t="s">
        <v>253</v>
      </c>
      <c r="F35" s="313"/>
      <c r="G35" s="35" t="s">
        <v>75</v>
      </c>
      <c r="H35" s="35" t="s">
        <v>264</v>
      </c>
      <c r="I35" s="35" t="s">
        <v>245</v>
      </c>
      <c r="J35" s="35" t="s">
        <v>283</v>
      </c>
      <c r="K35" s="34"/>
      <c r="L35" s="34"/>
      <c r="M35" s="310" t="s">
        <v>255</v>
      </c>
      <c r="N35" s="324"/>
      <c r="O35" s="313"/>
      <c r="P35" s="313"/>
      <c r="Q35" s="313" t="s">
        <v>223</v>
      </c>
      <c r="R35" s="313"/>
      <c r="S35" s="313"/>
      <c r="T35" s="313"/>
      <c r="U35" s="314"/>
      <c r="V35" s="314"/>
      <c r="W35" s="314"/>
      <c r="X35" s="314"/>
      <c r="Y35" s="314"/>
      <c r="Z35" s="314"/>
      <c r="AA35" s="314"/>
      <c r="AB35" s="207" t="str">
        <f t="shared" ref="AB35:AB41" si="6">IF(L35="Yes",J35,"")</f>
        <v/>
      </c>
      <c r="AC35" s="321">
        <v>5</v>
      </c>
      <c r="AD35" s="208" t="str">
        <f>IF(AND(I35="",J35=""),"","1) ")</f>
        <v xml:space="preserve">1) </v>
      </c>
      <c r="AE35" s="318" t="str">
        <f>CONCATENATE(AD35,I35,J35," ",H35,CHAR(10),AD36,I36,J36," ",H36,CHAR(10),AD37,I37,J37," ",H37,CHAR(10),AD38,I38,J38," ",H38,CHAR(10),AD39,I39,J39," ",H39,CHAR(10))</f>
        <v xml:space="preserve">1) Instruction - Select the 10a2 tab and follow the instructions in this lesson. (1 min)
2) Instruction - In the 10a2 sheet scroll to the right and enter 'Bunsen burners' into the Equipment column. Then select the Equipment tab and 'Bunsen burners' will now appear for this lesson. Return back to this 10a2 sheet. (2 min)
</v>
      </c>
      <c r="AF35" s="318" t="str">
        <f>CONCATENATE(AD40,I40,J40," ",H40,CHAR(10),AD41,I41,J41," ",H41,CHAR(10),AD42,I42,J42," ",H42,CHAR(10))</f>
        <v xml:space="preserve"> 
</v>
      </c>
      <c r="AG35" s="318" t="str">
        <f>CONCATENATE(AE35,AF35)</f>
        <v xml:space="preserve">1) Instruction - Select the 10a2 tab and follow the instructions in this lesson. (1 min)
2) Instruction - In the 10a2 sheet scroll to the right and enter 'Bunsen burners' into the Equipment column. Then select the Equipment tab and 'Bunsen burners' will now appear for this lesson. Return back to this 10a2 sheet. (2 min)
</v>
      </c>
      <c r="AH35" s="207" t="str">
        <f>IF(AND(E35=""),"","1) ")</f>
        <v xml:space="preserve">1) </v>
      </c>
      <c r="AI35" s="318" t="str">
        <f>CONCATENATE(AH35,E35,CHAR(10),AH36,E36,CHAR(10),AH37,E37,CHAR(10),AH38,E38)</f>
        <v xml:space="preserve">1) Be able to navigate to different lessons/days using the Lesson and Equipment tabs.
2) Recognise that equipment from the group sheet is automatically entered into the Equipment sheet.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9b4</v>
      </c>
      <c r="AY35" s="129" t="str">
        <f ca="1">IF(ISNA(VLOOKUP($A35,Timetable,$AY$1,FALSE)),"",VLOOKUP($A35,Timetable,$AY$1,FALSE))</f>
        <v/>
      </c>
      <c r="AZ35" s="129">
        <f ca="1">IF(ISNA(VLOOKUP($A35,Timetable,$AZ$1,FALSE)),"",VLOOKUP($A35,Timetable,$AZ$1,FALSE))</f>
        <v>12</v>
      </c>
      <c r="BA35" s="129" t="str">
        <f ca="1">IF(ISNA(VLOOKUP($A35,Timetable,$BA$1,FALSE)),"",VLOOKUP($A35,Timetable,$BA$1,FALSE))</f>
        <v>10a2</v>
      </c>
      <c r="BB35" s="129" t="str">
        <f ca="1">IF(ISNA(VLOOKUP($A35,Timetable,$BB$1,FALSE)),"",VLOOKUP($A35,Timetable,$BB$1,FALSE))</f>
        <v>11b3</v>
      </c>
      <c r="BC35" s="129" t="str">
        <f ca="1">IF(ISNA(VLOOKUP($A35,Timetable,$BC$1,FALSE)),"",VLOOKUP($A35,Timetable,$BC$1,FALSE))</f>
        <v/>
      </c>
    </row>
    <row r="36" spans="1:55" s="129" customFormat="1" ht="114.75" x14ac:dyDescent="0.2">
      <c r="A36" s="335"/>
      <c r="B36" s="313"/>
      <c r="C36" s="313"/>
      <c r="D36" s="328"/>
      <c r="E36" s="132" t="s">
        <v>254</v>
      </c>
      <c r="F36" s="313"/>
      <c r="G36" s="35" t="s">
        <v>77</v>
      </c>
      <c r="H36" s="35" t="s">
        <v>265</v>
      </c>
      <c r="I36" s="35" t="s">
        <v>245</v>
      </c>
      <c r="J36" s="35" t="s">
        <v>284</v>
      </c>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xml:space="preserve">2) </v>
      </c>
      <c r="AE36" s="319"/>
      <c r="AF36" s="319"/>
      <c r="AG36" s="319"/>
      <c r="AH36" s="207" t="str">
        <f>IF(AND(E36=""),"","2) ")</f>
        <v xml:space="preserve">2)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4</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IF(M35="","",M35)</f>
        <v/>
      </c>
      <c r="AC42" s="323"/>
      <c r="AD42" s="208" t="str">
        <f>IF(AND(I42="",J42=""),"","8) ")</f>
        <v/>
      </c>
      <c r="AE42" s="320"/>
      <c r="AF42" s="320"/>
      <c r="AG42" s="320"/>
      <c r="AH42" s="207" t="str">
        <f>IF(AND(E42=""),"","4) ")</f>
        <v/>
      </c>
      <c r="AI42" s="320"/>
      <c r="AJ42" s="320"/>
      <c r="AK42" s="207"/>
      <c r="AL42" s="208"/>
      <c r="AM42" s="207" t="str">
        <f t="shared" si="1"/>
        <v/>
      </c>
      <c r="AN42" s="209" t="str">
        <f>IF(AO42&lt;&gt;"",SUM($AM$3:AM42),"")</f>
        <v/>
      </c>
      <c r="AO42" s="207" t="str">
        <f t="shared" si="2"/>
        <v/>
      </c>
      <c r="AQ42" s="317"/>
    </row>
    <row r="43" spans="1:55" s="129" customFormat="1" ht="63.75" x14ac:dyDescent="0.2">
      <c r="A43" s="334" t="str">
        <f ca="1">IF(ISNA(VLOOKUP(AC43,INDIRECT($AL$1),2, FALSE)),"", VLOOKUP(AC43,INDIRECT($AL$1),2, FALSE))</f>
        <v xml:space="preserve">Thursday 11th Nov </v>
      </c>
      <c r="B43" s="313" t="s">
        <v>276</v>
      </c>
      <c r="C43" s="313" t="s">
        <v>256</v>
      </c>
      <c r="D43" s="327" t="s">
        <v>183</v>
      </c>
      <c r="E43" s="135"/>
      <c r="F43" s="313"/>
      <c r="G43" s="35" t="s">
        <v>75</v>
      </c>
      <c r="H43" s="35" t="s">
        <v>264</v>
      </c>
      <c r="I43" s="35" t="s">
        <v>245</v>
      </c>
      <c r="J43" s="35" t="s">
        <v>291</v>
      </c>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xml:space="preserve">1) </v>
      </c>
      <c r="AE43" s="318" t="str">
        <f>CONCATENATE(AD43,I43,J43," ",H43,CHAR(10),AD44,I44,J44," ",H44,CHAR(10),AD45,I45,J45," ",H45,CHAR(10),AD46,I46,J46," ",H46,CHAR(10),AD47,I47,J47," ",H47,CHAR(10))</f>
        <v xml:space="preserve">1) Instruction - The planner can help you keep track of your marking. Click on the 10a2 tab. Then look for Lesson 6 (1 min)
2) Instruction - Choose Yes from the drop down menu in the AFL column if you intend to mark this piece of work. (1 min)
3) Worksheet  - e.g. Teacher Planner worksheet (1 min)
4) Instruction - Enter 'Worksheet 15' into the Homework column. (1 min)
5) Demo - Now click on the Marking tab - your homeworks and any AFL are put into this sheet automatically. (1 min)
</v>
      </c>
      <c r="AF43" s="318" t="str">
        <f>CONCATENATE(AD48,I48,J48," ",H48,CHAR(10),AD49,I49,J49," ",H49,CHAR(10),AD50,I50,J50," ",H50,CHAR(10))</f>
        <v xml:space="preserve"> 
</v>
      </c>
      <c r="AG43" s="318" t="str">
        <f>CONCATENATE(AE43,AF43)</f>
        <v xml:space="preserve">1) Instruction - The planner can help you keep track of your marking. Click on the 10a2 tab. Then look for Lesson 6 (1 min)
2) Instruction - Choose Yes from the drop down menu in the AFL column if you intend to mark this piece of work. (1 min)
3) Worksheet  - e.g. Teacher Planner worksheet (1 min)
4) Instruction - Enter 'Worksheet 15' into the Homework column. (1 min)
5) Demo - Now click on the Marking tab - your homeworks and any AFL are put into this sheet automatically. (1 min)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11b3</v>
      </c>
      <c r="AY43" s="129" t="str">
        <f ca="1">IF(ISNA(VLOOKUP($A43,Timetable,$AY$1,FALSE)),"",VLOOKUP($A43,Timetable,$AY$1,FALSE))</f>
        <v>9b4</v>
      </c>
      <c r="AZ43" s="129" t="str">
        <f ca="1">IF(ISNA(VLOOKUP($A43,Timetable,$AZ$1,FALSE)),"",VLOOKUP($A43,Timetable,$AZ$1,FALSE))</f>
        <v>10a2</v>
      </c>
      <c r="BA43" s="129" t="str">
        <f ca="1">IF(ISNA(VLOOKUP($A43,Timetable,$BA$1,FALSE)),"",VLOOKUP($A43,Timetable,$BA$1,FALSE))</f>
        <v/>
      </c>
      <c r="BB43" s="129" t="str">
        <f ca="1">IF(ISNA(VLOOKUP($A43,Timetable,$BB$1,FALSE)),"",VLOOKUP($A43,Timetable,$BB$1,FALSE))</f>
        <v>7c2</v>
      </c>
      <c r="BC43" s="129" t="str">
        <f ca="1">IF(ISNA(VLOOKUP($A43,Timetable,$BC$1,FALSE)),"",VLOOKUP($A43,Timetable,$BC$1,FALSE))</f>
        <v/>
      </c>
    </row>
    <row r="44" spans="1:55" s="129" customFormat="1" ht="51" x14ac:dyDescent="0.2">
      <c r="A44" s="335"/>
      <c r="B44" s="313"/>
      <c r="C44" s="313"/>
      <c r="D44" s="328"/>
      <c r="E44" s="132"/>
      <c r="F44" s="313"/>
      <c r="G44" s="35" t="s">
        <v>77</v>
      </c>
      <c r="H44" s="35" t="s">
        <v>264</v>
      </c>
      <c r="I44" s="35" t="s">
        <v>245</v>
      </c>
      <c r="J44" s="35" t="s">
        <v>292</v>
      </c>
      <c r="K44" s="34"/>
      <c r="L44" s="34" t="s">
        <v>72</v>
      </c>
      <c r="M44" s="311"/>
      <c r="N44" s="325"/>
      <c r="O44" s="313"/>
      <c r="P44" s="313"/>
      <c r="Q44" s="313"/>
      <c r="R44" s="313"/>
      <c r="S44" s="313"/>
      <c r="T44" s="313"/>
      <c r="U44" s="314"/>
      <c r="V44" s="314"/>
      <c r="W44" s="314"/>
      <c r="X44" s="314"/>
      <c r="Y44" s="314"/>
      <c r="Z44" s="333"/>
      <c r="AA44" s="314"/>
      <c r="AB44" s="207" t="str">
        <f t="shared" si="7"/>
        <v>Choose Yes from the drop down menu in the AFL column if you intend to mark this piece of work.</v>
      </c>
      <c r="AC44" s="322"/>
      <c r="AD44" s="208" t="str">
        <f>IF(AND(I44="",J44=""),"","2) ")</f>
        <v xml:space="preserve">2) </v>
      </c>
      <c r="AE44" s="319"/>
      <c r="AF44" s="319"/>
      <c r="AG44" s="319"/>
      <c r="AH44" s="207" t="str">
        <f>IF(AND(E44=""),"","2) ")</f>
        <v/>
      </c>
      <c r="AI44" s="319"/>
      <c r="AJ44" s="319"/>
      <c r="AK44" s="207"/>
      <c r="AL44" s="208"/>
      <c r="AM44" s="207">
        <f t="shared" si="1"/>
        <v>1</v>
      </c>
      <c r="AN44" s="207">
        <f>IF(AO44&lt;&gt;"",SUM($AM$3:AM44),"")</f>
        <v>2</v>
      </c>
      <c r="AO44" s="207" t="str">
        <f t="shared" si="2"/>
        <v>Choose Yes from the drop down menu in the AFL column if you intend to mark this piece of work.</v>
      </c>
      <c r="AQ44" s="316"/>
    </row>
    <row r="45" spans="1:55" s="129" customFormat="1" ht="25.5" x14ac:dyDescent="0.2">
      <c r="A45" s="335"/>
      <c r="B45" s="313"/>
      <c r="C45" s="313"/>
      <c r="D45" s="328"/>
      <c r="E45" s="135"/>
      <c r="F45" s="313"/>
      <c r="G45" s="35"/>
      <c r="H45" s="35" t="s">
        <v>264</v>
      </c>
      <c r="I45" s="35" t="s">
        <v>229</v>
      </c>
      <c r="J45" s="35" t="s">
        <v>247</v>
      </c>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xml:space="preserve">3)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ht="25.5" x14ac:dyDescent="0.2">
      <c r="A46" s="335"/>
      <c r="B46" s="313"/>
      <c r="C46" s="313"/>
      <c r="D46" s="329"/>
      <c r="E46" s="132"/>
      <c r="F46" s="313"/>
      <c r="G46" s="35"/>
      <c r="H46" s="35" t="s">
        <v>264</v>
      </c>
      <c r="I46" s="35" t="s">
        <v>245</v>
      </c>
      <c r="J46" s="35" t="s">
        <v>285</v>
      </c>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xml:space="preserve">4)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ht="51" x14ac:dyDescent="0.2">
      <c r="A47" s="335"/>
      <c r="B47" s="313"/>
      <c r="C47" s="313"/>
      <c r="D47" s="330" t="s">
        <v>184</v>
      </c>
      <c r="E47" s="135"/>
      <c r="F47" s="313"/>
      <c r="G47" s="35"/>
      <c r="H47" s="35" t="s">
        <v>264</v>
      </c>
      <c r="I47" s="35" t="s">
        <v>226</v>
      </c>
      <c r="J47" s="35" t="s">
        <v>293</v>
      </c>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xml:space="preserve">5)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3</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ht="25.5" x14ac:dyDescent="0.2">
      <c r="A51" s="334" t="str">
        <f ca="1">IF(ISNA(VLOOKUP(AC51,INDIRECT($AL$1),2, FALSE)),"", VLOOKUP(AC51,INDIRECT($AL$1),2, FALSE))</f>
        <v>Friday 12th Nov</v>
      </c>
      <c r="B51" s="313" t="s">
        <v>289</v>
      </c>
      <c r="C51" s="313" t="s">
        <v>209</v>
      </c>
      <c r="D51" s="327" t="s">
        <v>183</v>
      </c>
      <c r="E51" s="135" t="s">
        <v>210</v>
      </c>
      <c r="F51" s="313" t="s">
        <v>211</v>
      </c>
      <c r="G51" s="35" t="s">
        <v>75</v>
      </c>
      <c r="H51" s="35" t="s">
        <v>45</v>
      </c>
      <c r="I51" s="35" t="s">
        <v>217</v>
      </c>
      <c r="J51" s="35" t="s">
        <v>218</v>
      </c>
      <c r="K51" s="34" t="s">
        <v>69</v>
      </c>
      <c r="L51" s="34"/>
      <c r="M51" s="310" t="s">
        <v>220</v>
      </c>
      <c r="N51" s="313" t="s">
        <v>219</v>
      </c>
      <c r="O51" s="313" t="s">
        <v>221</v>
      </c>
      <c r="P51" s="313" t="s">
        <v>222</v>
      </c>
      <c r="Q51" s="313" t="s">
        <v>223</v>
      </c>
      <c r="R51" s="313"/>
      <c r="S51" s="313"/>
      <c r="T51" s="313"/>
      <c r="U51" s="314"/>
      <c r="V51" s="314"/>
      <c r="W51" s="314"/>
      <c r="X51" s="314"/>
      <c r="Y51" s="314"/>
      <c r="Z51" s="314"/>
      <c r="AA51" s="314"/>
      <c r="AB51" s="207" t="str">
        <f t="shared" ref="AB51:AB57" si="8">IF(L51="Yes",J51,"")</f>
        <v/>
      </c>
      <c r="AC51" s="321">
        <v>7</v>
      </c>
      <c r="AD51" s="208" t="str">
        <f>IF(AND(I51="",J51=""),"","1) ")</f>
        <v xml:space="preserve">1) </v>
      </c>
      <c r="AE51" s="318" t="str">
        <f>CONCATENATE(AD51,I51,J51," ",H51,CHAR(10),AD52,I52,J52," ",H52,CHAR(10),AD53,I53,J53," ",H53,CHAR(10),AD54,I54,J54," ",H54,CHAR(10),AD55,I55,J55," ",H55,CHAR(10))</f>
        <v xml:space="preserve">1) Quiz - Quick quiz on acids, alkalis and the pH scale (5 min)
2) Animation - Use Footprints-Science animations to revise pH scale and then discuss uses of limestone (10 min)
3) Demo - Thermal decomposition of limestone (5 min)
4) Practical - Thermal decomposition of limestone (15 min)
5) Worksheet  - C1a 1.4 Limestone and its uses worksheet  (10 min)
</v>
      </c>
      <c r="AF51" s="318" t="str">
        <f>CONCATENATE(AD56,I56,J56," ",H56,CHAR(10),AD57,I57,J57," ",H57,CHAR(10),AD58,I58,J58," ",H58,CHAR(10))</f>
        <v xml:space="preserve">6) Practical - Add water to quicklime and test with UI liquid. Reward those that turn UI blue. (5 min)
7) Interactive whiteboard - Matching pairs game on key words from Footprints-Science.co.uk (5 min)
</v>
      </c>
      <c r="AG51" s="318" t="str">
        <f>CONCATENATE(AE51,AF51)</f>
        <v xml:space="preserve">1) Quiz - Quick quiz on acids, alkalis and the pH scale (5 min)
2) Animation - Use Footprints-Science animations to revise pH scale and then discuss uses of limestone (10 min)
3) Demo - Thermal decomposition of limestone (5 min)
4) Practical - Thermal decomposition of limestone (15 min)
5) Worksheet  - C1a 1.4 Limestone and its uses worksheet  (10 min)
6) Practical - Add water to quicklime and test with UI liquid. Reward those that turn UI blue. (5 min)
7) Interactive whiteboard - Matching pairs game on key words from Footprints-Science.co.uk (5 min)
</v>
      </c>
      <c r="AH51" s="207" t="str">
        <f>IF(AND(E51=""),"","1) ")</f>
        <v xml:space="preserve">1) </v>
      </c>
      <c r="AI51" s="318" t="str">
        <f>CONCATENATE(AH51,E51,CHAR(10),AH52,E52,CHAR(10),AH53,E53,CHAR(10),AH54,E54)</f>
        <v xml:space="preserve">1) What are the uses of limestone?
2) What happens if limestone is heated strongly?
3) What are quicklime and slaked lime? How can they be made?
</v>
      </c>
      <c r="AJ51" s="318" t="str">
        <f>CONCATENATE(AH55,E55,CHAR(10),AH56,E56,CHAR(10),AH57,E57,CHAR(10),AH58,E58)</f>
        <v xml:space="preserve">1) Recognise that limestone is a building material and state that it can also be used to make glass, cement and concrete.
2) Complete a word equation for the thermal decomposition of limestone.
3) Explain the process of thermal decomposition of limestone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10a2</v>
      </c>
      <c r="AY51" s="129" t="str">
        <f ca="1">IF(ISNA(VLOOKUP($A51,Timetable,$AY$1,FALSE)),"",VLOOKUP($A51,Timetable,$AY$1,FALSE))</f>
        <v>8a1</v>
      </c>
      <c r="AZ51" s="129">
        <f ca="1">IF(ISNA(VLOOKUP($A51,Timetable,$AZ$1,FALSE)),"",VLOOKUP($A51,Timetable,$AZ$1,FALSE))</f>
        <v>13</v>
      </c>
      <c r="BA51" s="129" t="str">
        <f ca="1">IF(ISNA(VLOOKUP($A51,Timetable,$BA$1,FALSE)),"",VLOOKUP($A51,Timetable,$BA$1,FALSE))</f>
        <v/>
      </c>
      <c r="BB51" s="129" t="str">
        <f ca="1">IF(ISNA(VLOOKUP($A51,Timetable,$BB$1,FALSE)),"",VLOOKUP($A51,Timetable,$BB$1,FALSE))</f>
        <v>11b3</v>
      </c>
      <c r="BC51" s="129" t="str">
        <f ca="1">IF(ISNA(VLOOKUP($A51,Timetable,$BC$1,FALSE)),"",VLOOKUP($A51,Timetable,$BC$1,FALSE))</f>
        <v/>
      </c>
    </row>
    <row r="52" spans="1:55" s="129" customFormat="1" ht="51" x14ac:dyDescent="0.2">
      <c r="A52" s="335"/>
      <c r="B52" s="313"/>
      <c r="C52" s="313"/>
      <c r="D52" s="328"/>
      <c r="E52" s="132" t="s">
        <v>212</v>
      </c>
      <c r="F52" s="313"/>
      <c r="G52" s="35" t="s">
        <v>77</v>
      </c>
      <c r="H52" s="35" t="s">
        <v>46</v>
      </c>
      <c r="I52" s="35" t="s">
        <v>224</v>
      </c>
      <c r="J52" s="35" t="s">
        <v>225</v>
      </c>
      <c r="K52" s="34" t="s">
        <v>69</v>
      </c>
      <c r="L52" s="34"/>
      <c r="M52" s="311"/>
      <c r="N52" s="313"/>
      <c r="O52" s="313"/>
      <c r="P52" s="313"/>
      <c r="Q52" s="313"/>
      <c r="R52" s="313"/>
      <c r="S52" s="313"/>
      <c r="T52" s="313"/>
      <c r="U52" s="314"/>
      <c r="V52" s="314"/>
      <c r="W52" s="314"/>
      <c r="X52" s="314"/>
      <c r="Y52" s="314"/>
      <c r="Z52" s="333"/>
      <c r="AA52" s="314"/>
      <c r="AB52" s="207" t="str">
        <f t="shared" si="8"/>
        <v/>
      </c>
      <c r="AC52" s="322"/>
      <c r="AD52" s="208" t="str">
        <f>IF(AND(I52="",J52=""),"","2) ")</f>
        <v xml:space="preserve">2) </v>
      </c>
      <c r="AE52" s="319"/>
      <c r="AF52" s="319"/>
      <c r="AG52" s="319"/>
      <c r="AH52" s="207" t="str">
        <f>IF(AND(E52=""),"","2) ")</f>
        <v xml:space="preserve">2) </v>
      </c>
      <c r="AI52" s="319"/>
      <c r="AJ52" s="319"/>
      <c r="AK52" s="207"/>
      <c r="AL52" s="208"/>
      <c r="AM52" s="207" t="str">
        <f t="shared" si="1"/>
        <v/>
      </c>
      <c r="AN52" s="207" t="str">
        <f>IF(AO52&lt;&gt;"",SUM($AM$3:AM52),"")</f>
        <v/>
      </c>
      <c r="AO52" s="207" t="str">
        <f t="shared" si="2"/>
        <v/>
      </c>
      <c r="AQ52" s="316"/>
    </row>
    <row r="53" spans="1:55" s="129" customFormat="1" ht="38.25" x14ac:dyDescent="0.2">
      <c r="A53" s="335"/>
      <c r="B53" s="313"/>
      <c r="C53" s="313"/>
      <c r="D53" s="328"/>
      <c r="E53" s="135" t="s">
        <v>213</v>
      </c>
      <c r="F53" s="313"/>
      <c r="G53" s="35"/>
      <c r="H53" s="35" t="s">
        <v>45</v>
      </c>
      <c r="I53" s="35" t="s">
        <v>226</v>
      </c>
      <c r="J53" s="35" t="s">
        <v>227</v>
      </c>
      <c r="K53" s="34" t="s">
        <v>69</v>
      </c>
      <c r="L53" s="34"/>
      <c r="M53" s="311"/>
      <c r="N53" s="313"/>
      <c r="O53" s="313"/>
      <c r="P53" s="313"/>
      <c r="Q53" s="313"/>
      <c r="R53" s="313"/>
      <c r="S53" s="313"/>
      <c r="T53" s="313"/>
      <c r="U53" s="314"/>
      <c r="V53" s="314"/>
      <c r="W53" s="314"/>
      <c r="X53" s="314"/>
      <c r="Y53" s="314"/>
      <c r="Z53" s="333"/>
      <c r="AA53" s="314"/>
      <c r="AB53" s="207" t="str">
        <f t="shared" si="8"/>
        <v/>
      </c>
      <c r="AC53" s="322"/>
      <c r="AD53" s="208" t="str">
        <f>IF(AND(I53="",J53=""),"","3) ")</f>
        <v xml:space="preserve">3) </v>
      </c>
      <c r="AE53" s="319"/>
      <c r="AF53" s="319"/>
      <c r="AG53" s="319"/>
      <c r="AH53" s="207" t="str">
        <f>IF(AND(E53=""),"","3) ")</f>
        <v xml:space="preserve">3) </v>
      </c>
      <c r="AI53" s="319"/>
      <c r="AJ53" s="319"/>
      <c r="AK53" s="207"/>
      <c r="AL53" s="208"/>
      <c r="AM53" s="207" t="str">
        <f t="shared" si="1"/>
        <v/>
      </c>
      <c r="AN53" s="209" t="str">
        <f>IF(AO53&lt;&gt;"",SUM($AM$3:AM53),"")</f>
        <v/>
      </c>
      <c r="AO53" s="207" t="str">
        <f t="shared" si="2"/>
        <v/>
      </c>
      <c r="AQ53" s="316"/>
    </row>
    <row r="54" spans="1:55" s="129" customFormat="1" ht="25.5" x14ac:dyDescent="0.2">
      <c r="A54" s="335"/>
      <c r="B54" s="313"/>
      <c r="C54" s="313"/>
      <c r="D54" s="329"/>
      <c r="E54" s="132"/>
      <c r="F54" s="313"/>
      <c r="G54" s="35"/>
      <c r="H54" s="35" t="s">
        <v>47</v>
      </c>
      <c r="I54" s="35" t="s">
        <v>228</v>
      </c>
      <c r="J54" s="35" t="s">
        <v>227</v>
      </c>
      <c r="K54" s="34" t="s">
        <v>62</v>
      </c>
      <c r="L54" s="34"/>
      <c r="M54" s="311"/>
      <c r="N54" s="313"/>
      <c r="O54" s="313"/>
      <c r="P54" s="313"/>
      <c r="Q54" s="313"/>
      <c r="R54" s="313"/>
      <c r="S54" s="313"/>
      <c r="T54" s="313"/>
      <c r="U54" s="314"/>
      <c r="V54" s="314"/>
      <c r="W54" s="314"/>
      <c r="X54" s="314"/>
      <c r="Y54" s="314"/>
      <c r="Z54" s="333"/>
      <c r="AA54" s="314"/>
      <c r="AB54" s="207" t="str">
        <f t="shared" si="8"/>
        <v/>
      </c>
      <c r="AC54" s="322"/>
      <c r="AD54" s="208" t="str">
        <f>IF(AND(I54="",J54=""),"","4) ")</f>
        <v xml:space="preserve">4)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ht="63.75" x14ac:dyDescent="0.2">
      <c r="A55" s="335"/>
      <c r="B55" s="313"/>
      <c r="C55" s="313"/>
      <c r="D55" s="330" t="s">
        <v>184</v>
      </c>
      <c r="E55" s="135" t="s">
        <v>214</v>
      </c>
      <c r="F55" s="313"/>
      <c r="G55" s="35"/>
      <c r="H55" s="35" t="s">
        <v>46</v>
      </c>
      <c r="I55" s="35" t="s">
        <v>229</v>
      </c>
      <c r="J55" s="35" t="s">
        <v>233</v>
      </c>
      <c r="K55" s="34" t="s">
        <v>68</v>
      </c>
      <c r="L55" s="34" t="s">
        <v>72</v>
      </c>
      <c r="M55" s="311"/>
      <c r="N55" s="313"/>
      <c r="O55" s="313"/>
      <c r="P55" s="313"/>
      <c r="Q55" s="313"/>
      <c r="R55" s="313"/>
      <c r="S55" s="313"/>
      <c r="T55" s="313"/>
      <c r="U55" s="314"/>
      <c r="V55" s="314"/>
      <c r="W55" s="314"/>
      <c r="X55" s="314"/>
      <c r="Y55" s="314"/>
      <c r="Z55" s="333"/>
      <c r="AA55" s="314"/>
      <c r="AB55" s="207" t="str">
        <f t="shared" si="8"/>
        <v xml:space="preserve">C1a 1.4 Limestone and its uses worksheet </v>
      </c>
      <c r="AC55" s="322"/>
      <c r="AD55" s="208" t="str">
        <f>IF(AND(I55="",J55=""),"","5) ")</f>
        <v xml:space="preserve">5) </v>
      </c>
      <c r="AE55" s="319"/>
      <c r="AF55" s="319"/>
      <c r="AG55" s="319"/>
      <c r="AH55" s="207" t="str">
        <f>IF(AND(E55=""),"","1) ")</f>
        <v xml:space="preserve">1) </v>
      </c>
      <c r="AI55" s="319"/>
      <c r="AJ55" s="319"/>
      <c r="AK55" s="207"/>
      <c r="AL55" s="208"/>
      <c r="AM55" s="207">
        <f t="shared" si="1"/>
        <v>1</v>
      </c>
      <c r="AN55" s="209">
        <f ca="1">IF(AO55&lt;&gt;"",SUM($AM$3:AM55),"")</f>
        <v>3</v>
      </c>
      <c r="AO55" s="207" t="str">
        <f t="shared" si="2"/>
        <v xml:space="preserve">C1a 1.4 Limestone and its uses worksheet </v>
      </c>
      <c r="AQ55" s="316"/>
    </row>
    <row r="56" spans="1:55" s="129" customFormat="1" ht="51" x14ac:dyDescent="0.2">
      <c r="A56" s="236" t="str">
        <f ca="1">IF(A51&lt;&gt;"","Lesson"&amp;" "&amp;MATCH($A$1,AX51:BC51,0),"")</f>
        <v>Lesson 1</v>
      </c>
      <c r="B56" s="313"/>
      <c r="C56" s="313"/>
      <c r="D56" s="331"/>
      <c r="E56" s="132" t="s">
        <v>215</v>
      </c>
      <c r="F56" s="313"/>
      <c r="G56" s="35"/>
      <c r="H56" s="35" t="s">
        <v>45</v>
      </c>
      <c r="I56" s="35" t="s">
        <v>228</v>
      </c>
      <c r="J56" s="35" t="s">
        <v>230</v>
      </c>
      <c r="K56" s="34" t="s">
        <v>69</v>
      </c>
      <c r="L56" s="34"/>
      <c r="M56" s="311"/>
      <c r="N56" s="313"/>
      <c r="O56" s="313"/>
      <c r="P56" s="313"/>
      <c r="Q56" s="313"/>
      <c r="R56" s="313"/>
      <c r="S56" s="313"/>
      <c r="T56" s="313"/>
      <c r="U56" s="314"/>
      <c r="V56" s="314"/>
      <c r="W56" s="314"/>
      <c r="X56" s="314"/>
      <c r="Y56" s="314"/>
      <c r="Z56" s="333"/>
      <c r="AA56" s="314"/>
      <c r="AB56" s="207" t="str">
        <f t="shared" si="8"/>
        <v/>
      </c>
      <c r="AC56" s="322"/>
      <c r="AD56" s="208" t="str">
        <f>IF(AND(I56="",J56=""),"","6) ")</f>
        <v xml:space="preserve">6) </v>
      </c>
      <c r="AE56" s="319"/>
      <c r="AF56" s="319"/>
      <c r="AG56" s="319"/>
      <c r="AH56" s="207" t="str">
        <f>IF(AND(E56=""),"","2) ")</f>
        <v xml:space="preserve">2) </v>
      </c>
      <c r="AI56" s="319"/>
      <c r="AJ56" s="319"/>
      <c r="AK56" s="207"/>
      <c r="AL56" s="208"/>
      <c r="AM56" s="207" t="str">
        <f t="shared" si="1"/>
        <v/>
      </c>
      <c r="AN56" s="209" t="str">
        <f>IF(AO56&lt;&gt;"",SUM($AM$3:AM56),"")</f>
        <v/>
      </c>
      <c r="AO56" s="207" t="str">
        <f t="shared" si="2"/>
        <v/>
      </c>
      <c r="AQ56" s="316"/>
    </row>
    <row r="57" spans="1:55" s="129" customFormat="1" ht="38.25" x14ac:dyDescent="0.2">
      <c r="A57" s="237" t="str">
        <f ca="1">IF(A51&lt;&gt;"","Room"&amp;VLOOKUP(A51,Rooms,MATCH($A$1,AX51:BC51,0)+1,FALSE),"")</f>
        <v>Room</v>
      </c>
      <c r="B57" s="313"/>
      <c r="C57" s="313"/>
      <c r="D57" s="331"/>
      <c r="E57" s="135" t="s">
        <v>216</v>
      </c>
      <c r="F57" s="313"/>
      <c r="G57" s="35"/>
      <c r="H57" s="35" t="s">
        <v>45</v>
      </c>
      <c r="I57" s="35" t="s">
        <v>231</v>
      </c>
      <c r="J57" s="35" t="s">
        <v>232</v>
      </c>
      <c r="K57" s="34" t="s">
        <v>69</v>
      </c>
      <c r="L57" s="34"/>
      <c r="M57" s="311"/>
      <c r="N57" s="313"/>
      <c r="O57" s="313"/>
      <c r="P57" s="313"/>
      <c r="Q57" s="313"/>
      <c r="R57" s="313"/>
      <c r="S57" s="313"/>
      <c r="T57" s="313"/>
      <c r="U57" s="314"/>
      <c r="V57" s="314"/>
      <c r="W57" s="314"/>
      <c r="X57" s="314"/>
      <c r="Y57" s="314"/>
      <c r="Z57" s="333"/>
      <c r="AA57" s="314"/>
      <c r="AB57" s="207" t="str">
        <f t="shared" si="8"/>
        <v/>
      </c>
      <c r="AC57" s="322"/>
      <c r="AD57" s="208" t="str">
        <f>IF(AND(I57="",J57=""),"","7) ")</f>
        <v xml:space="preserve">7) </v>
      </c>
      <c r="AE57" s="319"/>
      <c r="AF57" s="319"/>
      <c r="AG57" s="319"/>
      <c r="AH57" s="207" t="str">
        <f>IF(AND(E57=""),"","3) ")</f>
        <v xml:space="preserve">3)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13"/>
      <c r="O58" s="313"/>
      <c r="P58" s="313"/>
      <c r="Q58" s="313"/>
      <c r="R58" s="313"/>
      <c r="S58" s="313"/>
      <c r="T58" s="313"/>
      <c r="U58" s="314"/>
      <c r="V58" s="314"/>
      <c r="W58" s="314"/>
      <c r="X58" s="314"/>
      <c r="Y58" s="314"/>
      <c r="Z58" s="333"/>
      <c r="AA58" s="314"/>
      <c r="AB58" s="207" t="str">
        <f>IF(M51="","",M51)</f>
        <v>C1a 1.5 Limestone sheet</v>
      </c>
      <c r="AC58" s="323"/>
      <c r="AD58" s="208" t="str">
        <f>IF(AND(I58="",J58=""),"","8) ")</f>
        <v/>
      </c>
      <c r="AE58" s="320"/>
      <c r="AF58" s="320"/>
      <c r="AG58" s="320"/>
      <c r="AH58" s="207" t="str">
        <f>IF(AND(E58=""),"","4) ")</f>
        <v/>
      </c>
      <c r="AI58" s="320"/>
      <c r="AJ58" s="320"/>
      <c r="AK58" s="207"/>
      <c r="AL58" s="208"/>
      <c r="AM58" s="207">
        <f t="shared" si="1"/>
        <v>1</v>
      </c>
      <c r="AN58" s="209">
        <f ca="1">IF(AO58&lt;&gt;"",SUM($AM$3:AM58),"")</f>
        <v>4</v>
      </c>
      <c r="AO58" s="207" t="str">
        <f t="shared" si="2"/>
        <v>C1a 1.5 Limestone sheet</v>
      </c>
      <c r="AQ58" s="317"/>
    </row>
    <row r="59" spans="1:55" s="129" customFormat="1" ht="51" x14ac:dyDescent="0.2">
      <c r="A59" s="334" t="str">
        <f ca="1">IF(ISNA(VLOOKUP(AC59,INDIRECT($AL$1),2, FALSE)),"", VLOOKUP(AC59,INDIRECT($AL$1),2, FALSE))</f>
        <v>Monday 15th Nov</v>
      </c>
      <c r="B59" s="313" t="s">
        <v>294</v>
      </c>
      <c r="C59" s="313"/>
      <c r="D59" s="327" t="s">
        <v>183</v>
      </c>
      <c r="E59" s="135"/>
      <c r="F59" s="313"/>
      <c r="G59" s="35" t="s">
        <v>75</v>
      </c>
      <c r="H59" s="35" t="s">
        <v>46</v>
      </c>
      <c r="I59" s="35" t="s">
        <v>229</v>
      </c>
      <c r="J59" s="35" t="s">
        <v>290</v>
      </c>
      <c r="K59" s="34"/>
      <c r="L59" s="34"/>
      <c r="M59" s="310" t="s">
        <v>255</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xml:space="preserve">1) </v>
      </c>
      <c r="AE59" s="318" t="str">
        <f>CONCATENATE(AD59,I59,J59," ",H59,CHAR(10),AD60,I60,J60," ",H60,CHAR(10),AD61,I61,J61," ",H61,CHAR(10),AD62,I62,J62," ",H62,CHAR(10),AD63,I63,J63," ",H63,CHAR(10))</f>
        <v xml:space="preserve">1) Worksheet  - Try out the planner for yourself. Please email us if you have any questions about the planner. (10 min)
2) Hints and tips - 1) Press Alt and Enter to add an extra line (instead of moving to the next cell)
2) Automatic calculation can be turned off in Excel. Switch to manual and calculations will only happen when you press F9
3) The progress of any calculation can be seen in the bottom left hand corner of the spreadsheet. (5 min)
</v>
      </c>
      <c r="AF59" s="318" t="str">
        <f>CONCATENATE(AD64,I64,J64," ",H64,CHAR(10),AD65,I65,J65," ",H65,CHAR(10),AD66,I66,J66," ",H66,CHAR(10))</f>
        <v xml:space="preserve"> 
</v>
      </c>
      <c r="AG59" s="318" t="str">
        <f>CONCATENATE(AE59,AF59)</f>
        <v xml:space="preserve">1) Worksheet  - Try out the planner for yourself. Please email us if you have any questions about the planner. (10 min)
2) Hints and tips - 1) Press Alt and Enter to add an extra line (instead of moving to the next cell)
2) Automatic calculation can be turned off in Excel. Switch to manual and calculations will only happen when you press F9
3) The progress of any calculation can be seen in the bottom left hand corner of the spreadsheet. (5 min)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t="str">
        <f ca="1">IF(ISNA(VLOOKUP($A59,Timetable,$AX$1,FALSE)),"",VLOOKUP($A59,Timetable,$AX$1,FALSE))</f>
        <v>8a1</v>
      </c>
      <c r="AY59" s="129" t="str">
        <f ca="1">IF(ISNA(VLOOKUP($A59,Timetable,$AY$1,FALSE)),"",VLOOKUP($A59,Timetable,$AY$1,FALSE))</f>
        <v>10a2</v>
      </c>
      <c r="AZ59" s="129">
        <f ca="1">IF(ISNA(VLOOKUP($A59,Timetable,$AZ$1,FALSE)),"",VLOOKUP($A59,Timetable,$AZ$1,FALSE))</f>
        <v>12</v>
      </c>
      <c r="BA59" s="129" t="str">
        <f ca="1">IF(ISNA(VLOOKUP($A59,Timetable,$BA$1,FALSE)),"",VLOOKUP($A59,Timetable,$BA$1,FALSE))</f>
        <v>9b4</v>
      </c>
      <c r="BB59" s="129" t="str">
        <f ca="1">IF(ISNA(VLOOKUP($A59,Timetable,$BB$1,FALSE)),"",VLOOKUP($A59,Timetable,$BB$1,FALSE))</f>
        <v>11b3</v>
      </c>
      <c r="BC59" s="129" t="str">
        <f ca="1">IF(ISNA(VLOOKUP($A59,Timetable,$BC$1,FALSE)),"",VLOOKUP($A59,Timetable,$BC$1,FALSE))</f>
        <v/>
      </c>
    </row>
    <row r="60" spans="1:55" s="129" customFormat="1" ht="165.75" x14ac:dyDescent="0.2">
      <c r="A60" s="335"/>
      <c r="B60" s="313"/>
      <c r="C60" s="313"/>
      <c r="D60" s="328"/>
      <c r="E60" s="132"/>
      <c r="F60" s="313"/>
      <c r="G60" s="35" t="s">
        <v>77</v>
      </c>
      <c r="H60" s="35" t="s">
        <v>45</v>
      </c>
      <c r="I60" s="35" t="s">
        <v>296</v>
      </c>
      <c r="J60" s="35" t="s">
        <v>295</v>
      </c>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xml:space="preserve">2)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2</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IF(M59="","",M59)</f>
        <v/>
      </c>
      <c r="AC66" s="323"/>
      <c r="AD66" s="208" t="str">
        <f>IF(AND(I66="",J66=""),"","8) ")</f>
        <v/>
      </c>
      <c r="AE66" s="320"/>
      <c r="AF66" s="320"/>
      <c r="AG66" s="320"/>
      <c r="AH66" s="207" t="str">
        <f>IF(AND(E66=""),"","4) ")</f>
        <v/>
      </c>
      <c r="AI66" s="320"/>
      <c r="AJ66" s="320"/>
      <c r="AK66" s="207"/>
      <c r="AL66" s="208"/>
      <c r="AM66" s="207" t="str">
        <f t="shared" si="1"/>
        <v/>
      </c>
      <c r="AN66" s="209" t="str">
        <f>IF(AO66&lt;&gt;"",SUM($AM$3:AM66),"")</f>
        <v/>
      </c>
      <c r="AO66" s="207" t="str">
        <f t="shared" si="2"/>
        <v/>
      </c>
      <c r="AQ66" s="317"/>
    </row>
    <row r="67" spans="1:55" s="129" customFormat="1" x14ac:dyDescent="0.2">
      <c r="A67" s="334" t="str">
        <f ca="1">IF(ISNA(VLOOKUP(AC67,INDIRECT($AL$1),2, FALSE)),"", VLOOKUP(AC67,INDIRECT($AL$1),2, FALSE))</f>
        <v>Tuesday 16th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t="str">
        <f ca="1">IF(ISNA(VLOOKUP($A67,Timetable,$AX$1,FALSE)),"",VLOOKUP($A67,Timetable,$AX$1,FALSE))</f>
        <v/>
      </c>
      <c r="AY67" s="129">
        <f ca="1">IF(ISNA(VLOOKUP($A67,Timetable,$AY$1,FALSE)),"",VLOOKUP($A67,Timetable,$AY$1,FALSE))</f>
        <v>13</v>
      </c>
      <c r="AZ67" s="129" t="str">
        <f ca="1">IF(ISNA(VLOOKUP($A67,Timetable,$AZ$1,FALSE)),"",VLOOKUP($A67,Timetable,$AZ$1,FALSE))</f>
        <v>7c2</v>
      </c>
      <c r="BA67" s="129" t="str">
        <f ca="1">IF(ISNA(VLOOKUP($A67,Timetable,$BA$1,FALSE)),"",VLOOKUP($A67,Timetable,$BA$1,FALSE))</f>
        <v>10a2</v>
      </c>
      <c r="BB67" s="129" t="str">
        <f ca="1">IF(ISNA(VLOOKUP($A67,Timetable,$BB$1,FALSE)),"",VLOOKUP($A67,Timetable,$BB$1,FALSE))</f>
        <v>8a1</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4</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 xml:space="preserve">Thursday 18th Nov </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f ca="1">IF(ISNA(VLOOKUP($A75,Timetable,$AX$1,FALSE)),"",VLOOKUP($A75,Timetable,$AX$1,FALSE))</f>
        <v>12</v>
      </c>
      <c r="AY75" s="129" t="str">
        <f ca="1">IF(ISNA(VLOOKUP($A75,Timetable,$AY$1,FALSE)),"",VLOOKUP($A75,Timetable,$AY$1,FALSE))</f>
        <v>10a2</v>
      </c>
      <c r="AZ75" s="129" t="str">
        <f ca="1">IF(ISNA(VLOOKUP($A75,Timetable,$AZ$1,FALSE)),"",VLOOKUP($A75,Timetable,$AZ$1,FALSE))</f>
        <v>7c2</v>
      </c>
      <c r="BA75" s="129" t="str">
        <f ca="1">IF(ISNA(VLOOKUP($A75,Timetable,$BA$1,FALSE)),"",VLOOKUP($A75,Timetable,$BA$1,FALSE))</f>
        <v>11b3</v>
      </c>
      <c r="BB75" s="129">
        <f ca="1">IF(ISNA(VLOOKUP($A75,Timetable,$BB$1,FALSE)),"",VLOOKUP($A75,Timetable,$BB$1,FALSE))</f>
        <v>13</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2</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Monday 22nd Nov</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f ca="1">IF(ISNA(VLOOKUP($A83,Timetable,$AX$1,FALSE)),"",VLOOKUP($A83,Timetable,$AX$1,FALSE))</f>
        <v>13</v>
      </c>
      <c r="AY83" s="129" t="str">
        <f ca="1">IF(ISNA(VLOOKUP($A83,Timetable,$AY$1,FALSE)),"",VLOOKUP($A83,Timetable,$AY$1,FALSE))</f>
        <v/>
      </c>
      <c r="AZ83" s="129" t="str">
        <f ca="1">IF(ISNA(VLOOKUP($A83,Timetable,$AZ$1,FALSE)),"",VLOOKUP($A83,Timetable,$AZ$1,FALSE))</f>
        <v>9b4</v>
      </c>
      <c r="BA83" s="129" t="str">
        <f ca="1">IF(ISNA(VLOOKUP($A83,Timetable,$BA$1,FALSE)),"",VLOOKUP($A83,Timetable,$BA$1,FALSE))</f>
        <v>10a2</v>
      </c>
      <c r="BB83" s="129" t="str">
        <f ca="1">IF(ISNA(VLOOKUP($A83,Timetable,$BB$1,FALSE)),"",VLOOKUP($A83,Timetable,$BB$1,FALSE))</f>
        <v>8a1</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4</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Wednesday 24th Nov</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t="str">
        <f ca="1">IF(ISNA(VLOOKUP($A91,Timetable,$AX$1,FALSE)),"",VLOOKUP($A91,Timetable,$AX$1,FALSE))</f>
        <v>9b4</v>
      </c>
      <c r="AY91" s="129" t="str">
        <f ca="1">IF(ISNA(VLOOKUP($A91,Timetable,$AY$1,FALSE)),"",VLOOKUP($A91,Timetable,$AY$1,FALSE))</f>
        <v/>
      </c>
      <c r="AZ91" s="129">
        <f ca="1">IF(ISNA(VLOOKUP($A91,Timetable,$AZ$1,FALSE)),"",VLOOKUP($A91,Timetable,$AZ$1,FALSE))</f>
        <v>12</v>
      </c>
      <c r="BA91" s="129" t="str">
        <f ca="1">IF(ISNA(VLOOKUP($A91,Timetable,$BA$1,FALSE)),"",VLOOKUP($A91,Timetable,$BA$1,FALSE))</f>
        <v>10a2</v>
      </c>
      <c r="BB91" s="129" t="str">
        <f ca="1">IF(ISNA(VLOOKUP($A91,Timetable,$BB$1,FALSE)),"",VLOOKUP($A91,Timetable,$BB$1,FALSE))</f>
        <v>11b3</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4</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 xml:space="preserve">Thursday 25th Nov </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t="str">
        <f ca="1">IF(ISNA(VLOOKUP($A99,Timetable,$AX$1,FALSE)),"",VLOOKUP($A99,Timetable,$AX$1,FALSE))</f>
        <v>11b3</v>
      </c>
      <c r="AY99" s="129" t="str">
        <f ca="1">IF(ISNA(VLOOKUP($A99,Timetable,$AY$1,FALSE)),"",VLOOKUP($A99,Timetable,$AY$1,FALSE))</f>
        <v>9b4</v>
      </c>
      <c r="AZ99" s="129" t="str">
        <f ca="1">IF(ISNA(VLOOKUP($A99,Timetable,$AZ$1,FALSE)),"",VLOOKUP($A99,Timetable,$AZ$1,FALSE))</f>
        <v>10a2</v>
      </c>
      <c r="BA99" s="129" t="str">
        <f ca="1">IF(ISNA(VLOOKUP($A99,Timetable,$BA$1,FALSE)),"",VLOOKUP($A99,Timetable,$BA$1,FALSE))</f>
        <v/>
      </c>
      <c r="BB99" s="129" t="str">
        <f ca="1">IF(ISNA(VLOOKUP($A99,Timetable,$BB$1,FALSE)),"",VLOOKUP($A99,Timetable,$BB$1,FALSE))</f>
        <v>7c2</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3</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Friday 26th Nov</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t="str">
        <f ca="1">IF(ISNA(VLOOKUP($A107,Timetable,$AX$1,FALSE)),"",VLOOKUP($A107,Timetable,$AX$1,FALSE))</f>
        <v>10a2</v>
      </c>
      <c r="AY107" s="129" t="str">
        <f ca="1">IF(ISNA(VLOOKUP($A107,Timetable,$AY$1,FALSE)),"",VLOOKUP($A107,Timetable,$AY$1,FALSE))</f>
        <v>8a1</v>
      </c>
      <c r="AZ107" s="129">
        <f ca="1">IF(ISNA(VLOOKUP($A107,Timetable,$AZ$1,FALSE)),"",VLOOKUP($A107,Timetable,$AZ$1,FALSE))</f>
        <v>13</v>
      </c>
      <c r="BA107" s="129" t="str">
        <f ca="1">IF(ISNA(VLOOKUP($A107,Timetable,$BA$1,FALSE)),"",VLOOKUP($A107,Timetable,$BA$1,FALSE))</f>
        <v/>
      </c>
      <c r="BB107" s="129" t="str">
        <f ca="1">IF(ISNA(VLOOKUP($A107,Timetable,$BB$1,FALSE)),"",VLOOKUP($A107,Timetable,$BB$1,FALSE))</f>
        <v>11b3</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1</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Monday 29th Nov</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8a1</v>
      </c>
      <c r="AY115" s="129" t="str">
        <f ca="1">IF(ISNA(VLOOKUP($A115,Timetable,$AY$1,FALSE)),"",VLOOKUP($A115,Timetable,$AY$1,FALSE))</f>
        <v>10a2</v>
      </c>
      <c r="AZ115" s="129">
        <f ca="1">IF(ISNA(VLOOKUP($A115,Timetable,$AZ$1,FALSE)),"",VLOOKUP($A115,Timetable,$AZ$1,FALSE))</f>
        <v>12</v>
      </c>
      <c r="BA115" s="129" t="str">
        <f ca="1">IF(ISNA(VLOOKUP($A115,Timetable,$BA$1,FALSE)),"",VLOOKUP($A115,Timetable,$BA$1,FALSE))</f>
        <v>9b4</v>
      </c>
      <c r="BB115" s="129" t="str">
        <f ca="1">IF(ISNA(VLOOKUP($A115,Timetable,$BB$1,FALSE)),"",VLOOKUP($A115,Timetable,$BB$1,FALSE))</f>
        <v>11b3</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2</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Tuesday 30th Nov</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t="str">
        <f ca="1">IF(ISNA(VLOOKUP($A123,Timetable,$AX$1,FALSE)),"",VLOOKUP($A123,Timetable,$AX$1,FALSE))</f>
        <v/>
      </c>
      <c r="AY123" s="129">
        <f ca="1">IF(ISNA(VLOOKUP($A123,Timetable,$AY$1,FALSE)),"",VLOOKUP($A123,Timetable,$AY$1,FALSE))</f>
        <v>13</v>
      </c>
      <c r="AZ123" s="129" t="str">
        <f ca="1">IF(ISNA(VLOOKUP($A123,Timetable,$AZ$1,FALSE)),"",VLOOKUP($A123,Timetable,$AZ$1,FALSE))</f>
        <v>7c2</v>
      </c>
      <c r="BA123" s="129" t="str">
        <f ca="1">IF(ISNA(VLOOKUP($A123,Timetable,$BA$1,FALSE)),"",VLOOKUP($A123,Timetable,$BA$1,FALSE))</f>
        <v>10a2</v>
      </c>
      <c r="BB123" s="129" t="str">
        <f ca="1">IF(ISNA(VLOOKUP($A123,Timetable,$BB$1,FALSE)),"",VLOOKUP($A123,Timetable,$BB$1,FALSE))</f>
        <v>8a1</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4</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Thursday 2nd Dec</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94" si="21">IF(AO131&lt;&gt;"",1,"")</f>
        <v/>
      </c>
      <c r="AN131" s="207" t="str">
        <f>IF(AO131&lt;&gt;"",SUM($AM$3:AM131),"")</f>
        <v/>
      </c>
      <c r="AO131" s="207" t="str">
        <f t="shared" ref="AO131:AO194" si="22">IF(AND(AB131&lt;&gt;"H/W",AB131&lt;&gt;"Collect H/W"),AB131,"")</f>
        <v/>
      </c>
      <c r="AQ131" s="315" t="str">
        <f ca="1">IF(ISNA(VLOOKUP(A131,Homework,$AK$1+1,FALSE)), "",VLOOKUP(A131,Homework,$AK$1+1,FALSE))</f>
        <v/>
      </c>
      <c r="AX131" s="129">
        <f ca="1">IF(ISNA(VLOOKUP($A131,Timetable,$AX$1,FALSE)),"",VLOOKUP($A131,Timetable,$AX$1,FALSE))</f>
        <v>12</v>
      </c>
      <c r="AY131" s="129" t="str">
        <f ca="1">IF(ISNA(VLOOKUP($A131,Timetable,$AY$1,FALSE)),"",VLOOKUP($A131,Timetable,$AY$1,FALSE))</f>
        <v>10a2</v>
      </c>
      <c r="AZ131" s="129" t="str">
        <f ca="1">IF(ISNA(VLOOKUP($A131,Timetable,$AZ$1,FALSE)),"",VLOOKUP($A131,Timetable,$AZ$1,FALSE))</f>
        <v>7c2</v>
      </c>
      <c r="BA131" s="129" t="str">
        <f ca="1">IF(ISNA(VLOOKUP($A131,Timetable,$BA$1,FALSE)),"",VLOOKUP($A131,Timetable,$BA$1,FALSE))</f>
        <v>11b3</v>
      </c>
      <c r="BB131" s="129">
        <f ca="1">IF(ISNA(VLOOKUP($A131,Timetable,$BB$1,FALSE)),"",VLOOKUP($A131,Timetable,$BB$1,FALSE))</f>
        <v>13</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2</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Monday 6th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f ca="1">IF(ISNA(VLOOKUP($A139,Timetable,$AX$1,FALSE)),"",VLOOKUP($A139,Timetable,$AX$1,FALSE))</f>
        <v>13</v>
      </c>
      <c r="AY139" s="129" t="str">
        <f ca="1">IF(ISNA(VLOOKUP($A139,Timetable,$AY$1,FALSE)),"",VLOOKUP($A139,Timetable,$AY$1,FALSE))</f>
        <v/>
      </c>
      <c r="AZ139" s="129" t="str">
        <f ca="1">IF(ISNA(VLOOKUP($A139,Timetable,$AZ$1,FALSE)),"",VLOOKUP($A139,Timetable,$AZ$1,FALSE))</f>
        <v>9b4</v>
      </c>
      <c r="BA139" s="129" t="str">
        <f ca="1">IF(ISNA(VLOOKUP($A139,Timetable,$BA$1,FALSE)),"",VLOOKUP($A139,Timetable,$BA$1,FALSE))</f>
        <v>10a2</v>
      </c>
      <c r="BB139" s="129" t="str">
        <f ca="1">IF(ISNA(VLOOKUP($A139,Timetable,$BB$1,FALSE)),"",VLOOKUP($A139,Timetable,$BB$1,FALSE))</f>
        <v>8a1</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4</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55"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55"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row r="147" spans="1:55" s="129" customFormat="1" x14ac:dyDescent="0.2">
      <c r="A147" s="334" t="str">
        <f ca="1">IF(ISNA(VLOOKUP(AC147,INDIRECT($AL$1),2, FALSE)),"", VLOOKUP(AC147,INDIRECT($AL$1),2, FALSE))</f>
        <v>Wednesday 8th Dec</v>
      </c>
      <c r="B147" s="313"/>
      <c r="C147" s="313"/>
      <c r="D147" s="327" t="s">
        <v>183</v>
      </c>
      <c r="E147" s="135"/>
      <c r="F147" s="313"/>
      <c r="G147" s="35" t="s">
        <v>75</v>
      </c>
      <c r="H147" s="35"/>
      <c r="I147" s="35"/>
      <c r="J147" s="35"/>
      <c r="K147" s="34"/>
      <c r="L147" s="34"/>
      <c r="M147" s="310" t="str">
        <f ca="1">AQ147</f>
        <v/>
      </c>
      <c r="N147" s="324"/>
      <c r="O147" s="313"/>
      <c r="P147" s="313"/>
      <c r="Q147" s="313"/>
      <c r="R147" s="313"/>
      <c r="S147" s="313"/>
      <c r="T147" s="313"/>
      <c r="U147" s="314"/>
      <c r="V147" s="314"/>
      <c r="W147" s="314"/>
      <c r="X147" s="314"/>
      <c r="Y147" s="314"/>
      <c r="Z147" s="314"/>
      <c r="AA147" s="314"/>
      <c r="AB147" s="207" t="str">
        <f t="shared" ref="AB147:AB153" si="24">IF(L147="Yes",J147,"")</f>
        <v/>
      </c>
      <c r="AC147" s="321">
        <v>19</v>
      </c>
      <c r="AD147" s="208" t="str">
        <f>IF(AND(I147="",J147=""),"","1) ")</f>
        <v/>
      </c>
      <c r="AE147" s="318" t="str">
        <f>CONCATENATE(AD147,I147,J147," ",H147,CHAR(10),AD148,I148,J148," ",H148,CHAR(10),AD149,I149,J149," ",H149,CHAR(10),AD150,I150,J150," ",H150,CHAR(10),AD151,I151,J151," ",H151,CHAR(10))</f>
        <v xml:space="preserve"> 
</v>
      </c>
      <c r="AF147" s="318" t="str">
        <f>CONCATENATE(AD152,I152,J152," ",H152,CHAR(10),AD153,I153,J153," ",H153,CHAR(10),AD154,I154,J154," ",H154,CHAR(10))</f>
        <v xml:space="preserve"> 
</v>
      </c>
      <c r="AG147" s="318" t="str">
        <f>CONCATENATE(AE147,AF147)</f>
        <v xml:space="preserve"> 
</v>
      </c>
      <c r="AH147" s="207" t="str">
        <f>IF(AND(E147=""),"","1) ")</f>
        <v/>
      </c>
      <c r="AI147" s="318" t="str">
        <f>CONCATENATE(AH147,E147,CHAR(10),AH148,E148,CHAR(10),AH149,E149,CHAR(10),AH150,E150)</f>
        <v xml:space="preserve">
</v>
      </c>
      <c r="AJ147" s="318" t="str">
        <f>CONCATENATE(AH151,E151,CHAR(10),AH152,E152,CHAR(10),AH153,E153,CHAR(10),AH154,E154)</f>
        <v xml:space="preserve">
</v>
      </c>
      <c r="AK147" s="207"/>
      <c r="AL147" s="207"/>
      <c r="AM147" s="207" t="str">
        <f t="shared" si="21"/>
        <v/>
      </c>
      <c r="AN147" s="207" t="str">
        <f>IF(AO147&lt;&gt;"",SUM($AM$3:AM147),"")</f>
        <v/>
      </c>
      <c r="AO147" s="207" t="str">
        <f t="shared" si="22"/>
        <v/>
      </c>
      <c r="AQ147" s="315" t="str">
        <f ca="1">IF(ISNA(VLOOKUP(A147,Homework,$AK$1+1,FALSE)), "",VLOOKUP(A147,Homework,$AK$1+1,FALSE))</f>
        <v/>
      </c>
      <c r="AX147" s="129" t="str">
        <f ca="1">IF(ISNA(VLOOKUP($A147,Timetable,$AX$1,FALSE)),"",VLOOKUP($A147,Timetable,$AX$1,FALSE))</f>
        <v>9b4</v>
      </c>
      <c r="AY147" s="129" t="str">
        <f ca="1">IF(ISNA(VLOOKUP($A147,Timetable,$AY$1,FALSE)),"",VLOOKUP($A147,Timetable,$AY$1,FALSE))</f>
        <v/>
      </c>
      <c r="AZ147" s="129">
        <f ca="1">IF(ISNA(VLOOKUP($A147,Timetable,$AZ$1,FALSE)),"",VLOOKUP($A147,Timetable,$AZ$1,FALSE))</f>
        <v>12</v>
      </c>
      <c r="BA147" s="129" t="str">
        <f ca="1">IF(ISNA(VLOOKUP($A147,Timetable,$BA$1,FALSE)),"",VLOOKUP($A147,Timetable,$BA$1,FALSE))</f>
        <v>10a2</v>
      </c>
      <c r="BB147" s="129" t="str">
        <f ca="1">IF(ISNA(VLOOKUP($A147,Timetable,$BB$1,FALSE)),"",VLOOKUP($A147,Timetable,$BB$1,FALSE))</f>
        <v>11b3</v>
      </c>
      <c r="BC147" s="129" t="str">
        <f ca="1">IF(ISNA(VLOOKUP($A147,Timetable,$BC$1,FALSE)),"",VLOOKUP($A147,Timetable,$BC$1,FALSE))</f>
        <v/>
      </c>
    </row>
    <row r="148" spans="1:55" s="129" customFormat="1" x14ac:dyDescent="0.2">
      <c r="A148" s="335"/>
      <c r="B148" s="313"/>
      <c r="C148" s="313"/>
      <c r="D148" s="328"/>
      <c r="E148" s="132"/>
      <c r="F148" s="313"/>
      <c r="G148" s="35" t="s">
        <v>77</v>
      </c>
      <c r="H148" s="35"/>
      <c r="I148" s="35"/>
      <c r="J148" s="35"/>
      <c r="K148" s="34"/>
      <c r="L148" s="34"/>
      <c r="M148" s="311"/>
      <c r="N148" s="325"/>
      <c r="O148" s="313"/>
      <c r="P148" s="313"/>
      <c r="Q148" s="313"/>
      <c r="R148" s="313"/>
      <c r="S148" s="313"/>
      <c r="T148" s="313"/>
      <c r="U148" s="314"/>
      <c r="V148" s="314"/>
      <c r="W148" s="314"/>
      <c r="X148" s="314"/>
      <c r="Y148" s="314"/>
      <c r="Z148" s="333"/>
      <c r="AA148" s="314"/>
      <c r="AB148" s="207" t="str">
        <f t="shared" si="24"/>
        <v/>
      </c>
      <c r="AC148" s="322"/>
      <c r="AD148" s="208" t="str">
        <f>IF(AND(I148="",J148=""),"","2) ")</f>
        <v/>
      </c>
      <c r="AE148" s="319"/>
      <c r="AF148" s="319"/>
      <c r="AG148" s="319"/>
      <c r="AH148" s="207" t="str">
        <f>IF(AND(E148=""),"","2) ")</f>
        <v/>
      </c>
      <c r="AI148" s="319"/>
      <c r="AJ148" s="319"/>
      <c r="AK148" s="207"/>
      <c r="AL148" s="208"/>
      <c r="AM148" s="207" t="str">
        <f t="shared" si="21"/>
        <v/>
      </c>
      <c r="AN148" s="207" t="str">
        <f>IF(AO148&lt;&gt;"",SUM($AM$3:AM148),"")</f>
        <v/>
      </c>
      <c r="AO148" s="207" t="str">
        <f t="shared" si="22"/>
        <v/>
      </c>
      <c r="AQ148" s="316"/>
    </row>
    <row r="149" spans="1:55" s="129" customFormat="1" x14ac:dyDescent="0.2">
      <c r="A149" s="335"/>
      <c r="B149" s="313"/>
      <c r="C149" s="313"/>
      <c r="D149" s="328"/>
      <c r="E149" s="135"/>
      <c r="F149" s="313"/>
      <c r="G149" s="35"/>
      <c r="H149" s="35"/>
      <c r="I149" s="35"/>
      <c r="J149" s="35"/>
      <c r="K149" s="34"/>
      <c r="L149" s="34"/>
      <c r="M149" s="311"/>
      <c r="N149" s="325"/>
      <c r="O149" s="313"/>
      <c r="P149" s="313"/>
      <c r="Q149" s="313"/>
      <c r="R149" s="313"/>
      <c r="S149" s="313"/>
      <c r="T149" s="313"/>
      <c r="U149" s="314"/>
      <c r="V149" s="314"/>
      <c r="W149" s="314"/>
      <c r="X149" s="314"/>
      <c r="Y149" s="314"/>
      <c r="Z149" s="333"/>
      <c r="AA149" s="314"/>
      <c r="AB149" s="207" t="str">
        <f t="shared" si="24"/>
        <v/>
      </c>
      <c r="AC149" s="322"/>
      <c r="AD149" s="208" t="str">
        <f>IF(AND(I149="",J149=""),"","3) ")</f>
        <v/>
      </c>
      <c r="AE149" s="319"/>
      <c r="AF149" s="319"/>
      <c r="AG149" s="319"/>
      <c r="AH149" s="207" t="str">
        <f>IF(AND(E149=""),"","3) ")</f>
        <v/>
      </c>
      <c r="AI149" s="319"/>
      <c r="AJ149" s="319"/>
      <c r="AK149" s="207"/>
      <c r="AL149" s="208"/>
      <c r="AM149" s="207" t="str">
        <f t="shared" si="21"/>
        <v/>
      </c>
      <c r="AN149" s="209" t="str">
        <f>IF(AO149&lt;&gt;"",SUM($AM$3:AM149),"")</f>
        <v/>
      </c>
      <c r="AO149" s="207" t="str">
        <f t="shared" si="22"/>
        <v/>
      </c>
      <c r="AQ149" s="316"/>
    </row>
    <row r="150" spans="1:55" s="129" customFormat="1" x14ac:dyDescent="0.2">
      <c r="A150" s="335"/>
      <c r="B150" s="313"/>
      <c r="C150" s="313"/>
      <c r="D150" s="329"/>
      <c r="E150" s="132"/>
      <c r="F150" s="313"/>
      <c r="G150" s="35"/>
      <c r="H150" s="35"/>
      <c r="I150" s="35"/>
      <c r="J150" s="35"/>
      <c r="K150" s="34"/>
      <c r="L150" s="34"/>
      <c r="M150" s="311"/>
      <c r="N150" s="325"/>
      <c r="O150" s="313"/>
      <c r="P150" s="313"/>
      <c r="Q150" s="313"/>
      <c r="R150" s="313"/>
      <c r="S150" s="313"/>
      <c r="T150" s="313"/>
      <c r="U150" s="314"/>
      <c r="V150" s="314"/>
      <c r="W150" s="314"/>
      <c r="X150" s="314"/>
      <c r="Y150" s="314"/>
      <c r="Z150" s="333"/>
      <c r="AA150" s="314"/>
      <c r="AB150" s="207" t="str">
        <f t="shared" si="24"/>
        <v/>
      </c>
      <c r="AC150" s="322"/>
      <c r="AD150" s="208" t="str">
        <f>IF(AND(I150="",J150=""),"","4) ")</f>
        <v/>
      </c>
      <c r="AE150" s="319"/>
      <c r="AF150" s="319"/>
      <c r="AG150" s="319"/>
      <c r="AH150" s="207" t="str">
        <f>IF(AND(E150=""),"","4) ")</f>
        <v/>
      </c>
      <c r="AI150" s="319"/>
      <c r="AJ150" s="319"/>
      <c r="AK150" s="207"/>
      <c r="AL150" s="208"/>
      <c r="AM150" s="207" t="str">
        <f t="shared" si="21"/>
        <v/>
      </c>
      <c r="AN150" s="209" t="str">
        <f>IF(AO150&lt;&gt;"",SUM($AM$3:AM150),"")</f>
        <v/>
      </c>
      <c r="AO150" s="207" t="str">
        <f t="shared" si="22"/>
        <v/>
      </c>
      <c r="AQ150" s="316"/>
    </row>
    <row r="151" spans="1:55" s="129" customFormat="1" x14ac:dyDescent="0.2">
      <c r="A151" s="335"/>
      <c r="B151" s="313"/>
      <c r="C151" s="313"/>
      <c r="D151" s="330" t="s">
        <v>184</v>
      </c>
      <c r="E151" s="135"/>
      <c r="F151" s="313"/>
      <c r="G151" s="35"/>
      <c r="H151" s="35"/>
      <c r="I151" s="35"/>
      <c r="J151" s="35"/>
      <c r="K151" s="34"/>
      <c r="L151" s="34"/>
      <c r="M151" s="311"/>
      <c r="N151" s="325"/>
      <c r="O151" s="313"/>
      <c r="P151" s="313"/>
      <c r="Q151" s="313"/>
      <c r="R151" s="313"/>
      <c r="S151" s="313"/>
      <c r="T151" s="313"/>
      <c r="U151" s="314"/>
      <c r="V151" s="314"/>
      <c r="W151" s="314"/>
      <c r="X151" s="314"/>
      <c r="Y151" s="314"/>
      <c r="Z151" s="333"/>
      <c r="AA151" s="314"/>
      <c r="AB151" s="207" t="str">
        <f t="shared" si="24"/>
        <v/>
      </c>
      <c r="AC151" s="322"/>
      <c r="AD151" s="208" t="str">
        <f>IF(AND(I151="",J151=""),"","5) ")</f>
        <v/>
      </c>
      <c r="AE151" s="319"/>
      <c r="AF151" s="319"/>
      <c r="AG151" s="319"/>
      <c r="AH151" s="207" t="str">
        <f>IF(AND(E151=""),"","1) ")</f>
        <v/>
      </c>
      <c r="AI151" s="319"/>
      <c r="AJ151" s="319"/>
      <c r="AK151" s="207"/>
      <c r="AL151" s="208"/>
      <c r="AM151" s="207" t="str">
        <f t="shared" si="21"/>
        <v/>
      </c>
      <c r="AN151" s="209" t="str">
        <f>IF(AO151&lt;&gt;"",SUM($AM$3:AM151),"")</f>
        <v/>
      </c>
      <c r="AO151" s="207" t="str">
        <f t="shared" si="22"/>
        <v/>
      </c>
      <c r="AQ151" s="316"/>
    </row>
    <row r="152" spans="1:55" s="129" customFormat="1" x14ac:dyDescent="0.2">
      <c r="A152" s="236" t="str">
        <f ca="1">IF(A147&lt;&gt;"","Lesson"&amp;" "&amp;MATCH($A$1,AX147:BC147,0),"")</f>
        <v>Lesson 4</v>
      </c>
      <c r="B152" s="313"/>
      <c r="C152" s="313"/>
      <c r="D152" s="331"/>
      <c r="E152" s="132"/>
      <c r="F152" s="313"/>
      <c r="G152" s="35"/>
      <c r="H152" s="35"/>
      <c r="I152" s="35"/>
      <c r="J152" s="35"/>
      <c r="K152" s="34"/>
      <c r="L152" s="34"/>
      <c r="M152" s="311"/>
      <c r="N152" s="325"/>
      <c r="O152" s="313"/>
      <c r="P152" s="313"/>
      <c r="Q152" s="313"/>
      <c r="R152" s="313"/>
      <c r="S152" s="313"/>
      <c r="T152" s="313"/>
      <c r="U152" s="314"/>
      <c r="V152" s="314"/>
      <c r="W152" s="314"/>
      <c r="X152" s="314"/>
      <c r="Y152" s="314"/>
      <c r="Z152" s="333"/>
      <c r="AA152" s="314"/>
      <c r="AB152" s="207" t="str">
        <f t="shared" si="24"/>
        <v/>
      </c>
      <c r="AC152" s="322"/>
      <c r="AD152" s="208" t="str">
        <f>IF(AND(I152="",J152=""),"","6) ")</f>
        <v/>
      </c>
      <c r="AE152" s="319"/>
      <c r="AF152" s="319"/>
      <c r="AG152" s="319"/>
      <c r="AH152" s="207" t="str">
        <f>IF(AND(E152=""),"","2) ")</f>
        <v/>
      </c>
      <c r="AI152" s="319"/>
      <c r="AJ152" s="319"/>
      <c r="AK152" s="207"/>
      <c r="AL152" s="208"/>
      <c r="AM152" s="207" t="str">
        <f t="shared" si="21"/>
        <v/>
      </c>
      <c r="AN152" s="209" t="str">
        <f>IF(AO152&lt;&gt;"",SUM($AM$3:AM152),"")</f>
        <v/>
      </c>
      <c r="AO152" s="207" t="str">
        <f t="shared" si="22"/>
        <v/>
      </c>
      <c r="AQ152" s="316"/>
    </row>
    <row r="153" spans="1:55" s="129" customFormat="1" x14ac:dyDescent="0.2">
      <c r="A153" s="237" t="str">
        <f ca="1">IF(A147&lt;&gt;"","Room"&amp;VLOOKUP(A147,Rooms,MATCH($A$1,AX147:BC147,0)+1,FALSE),"")</f>
        <v>Room</v>
      </c>
      <c r="B153" s="313"/>
      <c r="C153" s="313"/>
      <c r="D153" s="331"/>
      <c r="E153" s="135"/>
      <c r="F153" s="313"/>
      <c r="G153" s="35"/>
      <c r="H153" s="35"/>
      <c r="I153" s="35"/>
      <c r="J153" s="35"/>
      <c r="K153" s="34"/>
      <c r="L153" s="34"/>
      <c r="M153" s="311"/>
      <c r="N153" s="325"/>
      <c r="O153" s="313"/>
      <c r="P153" s="313"/>
      <c r="Q153" s="313"/>
      <c r="R153" s="313"/>
      <c r="S153" s="313"/>
      <c r="T153" s="313"/>
      <c r="U153" s="314"/>
      <c r="V153" s="314"/>
      <c r="W153" s="314"/>
      <c r="X153" s="314"/>
      <c r="Y153" s="314"/>
      <c r="Z153" s="333"/>
      <c r="AA153" s="314"/>
      <c r="AB153" s="207" t="str">
        <f t="shared" si="24"/>
        <v/>
      </c>
      <c r="AC153" s="322"/>
      <c r="AD153" s="208" t="str">
        <f>IF(AND(I153="",J153=""),"","7) ")</f>
        <v/>
      </c>
      <c r="AE153" s="319"/>
      <c r="AF153" s="319"/>
      <c r="AG153" s="319"/>
      <c r="AH153" s="207" t="str">
        <f>IF(AND(E153=""),"","3) ")</f>
        <v/>
      </c>
      <c r="AI153" s="319"/>
      <c r="AJ153" s="319"/>
      <c r="AK153" s="207"/>
      <c r="AL153" s="208"/>
      <c r="AM153" s="207" t="str">
        <f t="shared" si="21"/>
        <v/>
      </c>
      <c r="AN153" s="209" t="str">
        <f>IF(AO153&lt;&gt;"",SUM($AM$3:AM153),"")</f>
        <v/>
      </c>
      <c r="AO153" s="207" t="str">
        <f t="shared" si="22"/>
        <v/>
      </c>
      <c r="AQ153" s="316"/>
    </row>
    <row r="154" spans="1:55" s="129" customFormat="1" x14ac:dyDescent="0.2">
      <c r="A154" s="238"/>
      <c r="B154" s="313"/>
      <c r="C154" s="313"/>
      <c r="D154" s="332"/>
      <c r="E154" s="132"/>
      <c r="F154" s="313"/>
      <c r="G154" s="35" t="s">
        <v>76</v>
      </c>
      <c r="H154" s="35"/>
      <c r="I154" s="35"/>
      <c r="J154" s="35"/>
      <c r="K154" s="34"/>
      <c r="L154" s="36"/>
      <c r="M154" s="312"/>
      <c r="N154" s="326"/>
      <c r="O154" s="313"/>
      <c r="P154" s="313"/>
      <c r="Q154" s="313"/>
      <c r="R154" s="313"/>
      <c r="S154" s="313"/>
      <c r="T154" s="313"/>
      <c r="U154" s="314"/>
      <c r="V154" s="314"/>
      <c r="W154" s="314"/>
      <c r="X154" s="314"/>
      <c r="Y154" s="314"/>
      <c r="Z154" s="333"/>
      <c r="AA154" s="314"/>
      <c r="AB154" s="207" t="str">
        <f ca="1">IF(M147="","",M147)</f>
        <v/>
      </c>
      <c r="AC154" s="323"/>
      <c r="AD154" s="208" t="str">
        <f>IF(AND(I154="",J154=""),"","8) ")</f>
        <v/>
      </c>
      <c r="AE154" s="320"/>
      <c r="AF154" s="320"/>
      <c r="AG154" s="320"/>
      <c r="AH154" s="207" t="str">
        <f>IF(AND(E154=""),"","4) ")</f>
        <v/>
      </c>
      <c r="AI154" s="320"/>
      <c r="AJ154" s="320"/>
      <c r="AK154" s="207"/>
      <c r="AL154" s="208"/>
      <c r="AM154" s="207" t="str">
        <f t="shared" ca="1" si="21"/>
        <v/>
      </c>
      <c r="AN154" s="209" t="str">
        <f ca="1">IF(AO154&lt;&gt;"",SUM($AM$3:AM154),"")</f>
        <v/>
      </c>
      <c r="AO154" s="207" t="str">
        <f t="shared" ca="1" si="22"/>
        <v/>
      </c>
      <c r="AQ154" s="317"/>
    </row>
    <row r="155" spans="1:55" s="129" customFormat="1" x14ac:dyDescent="0.2">
      <c r="A155" s="334" t="str">
        <f ca="1">IF(ISNA(VLOOKUP(AC155,INDIRECT($AL$1),2, FALSE)),"", VLOOKUP(AC155,INDIRECT($AL$1),2, FALSE))</f>
        <v>Thursday 9th Dec</v>
      </c>
      <c r="B155" s="313"/>
      <c r="C155" s="313"/>
      <c r="D155" s="327" t="s">
        <v>183</v>
      </c>
      <c r="E155" s="135"/>
      <c r="F155" s="313"/>
      <c r="G155" s="35" t="s">
        <v>75</v>
      </c>
      <c r="H155" s="35"/>
      <c r="I155" s="35"/>
      <c r="J155" s="35"/>
      <c r="K155" s="34"/>
      <c r="L155" s="34"/>
      <c r="M155" s="310" t="str">
        <f ca="1">AQ155</f>
        <v/>
      </c>
      <c r="N155" s="324"/>
      <c r="O155" s="313"/>
      <c r="P155" s="313"/>
      <c r="Q155" s="313"/>
      <c r="R155" s="313"/>
      <c r="S155" s="313"/>
      <c r="T155" s="313"/>
      <c r="U155" s="314"/>
      <c r="V155" s="314"/>
      <c r="W155" s="314"/>
      <c r="X155" s="314"/>
      <c r="Y155" s="314"/>
      <c r="Z155" s="314"/>
      <c r="AA155" s="314"/>
      <c r="AB155" s="207" t="str">
        <f t="shared" ref="AB155:AB161" si="25">IF(L155="Yes",J155,"")</f>
        <v/>
      </c>
      <c r="AC155" s="321">
        <v>20</v>
      </c>
      <c r="AD155" s="208" t="str">
        <f>IF(AND(I155="",J155=""),"","1) ")</f>
        <v/>
      </c>
      <c r="AE155" s="318" t="str">
        <f>CONCATENATE(AD155,I155,J155," ",H155,CHAR(10),AD156,I156,J156," ",H156,CHAR(10),AD157,I157,J157," ",H157,CHAR(10),AD158,I158,J158," ",H158,CHAR(10),AD159,I159,J159," ",H159,CHAR(10))</f>
        <v xml:space="preserve"> 
</v>
      </c>
      <c r="AF155" s="318" t="str">
        <f>CONCATENATE(AD160,I160,J160," ",H160,CHAR(10),AD161,I161,J161," ",H161,CHAR(10),AD162,I162,J162," ",H162,CHAR(10))</f>
        <v xml:space="preserve"> 
</v>
      </c>
      <c r="AG155" s="318" t="str">
        <f>CONCATENATE(AE155,AF155)</f>
        <v xml:space="preserve"> 
</v>
      </c>
      <c r="AH155" s="207" t="str">
        <f>IF(AND(E155=""),"","1) ")</f>
        <v/>
      </c>
      <c r="AI155" s="318" t="str">
        <f>CONCATENATE(AH155,E155,CHAR(10),AH156,E156,CHAR(10),AH157,E157,CHAR(10),AH158,E158)</f>
        <v xml:space="preserve">
</v>
      </c>
      <c r="AJ155" s="318" t="str">
        <f>CONCATENATE(AH159,E159,CHAR(10),AH160,E160,CHAR(10),AH161,E161,CHAR(10),AH162,E162)</f>
        <v xml:space="preserve">
</v>
      </c>
      <c r="AK155" s="207"/>
      <c r="AL155" s="207"/>
      <c r="AM155" s="207" t="str">
        <f t="shared" si="21"/>
        <v/>
      </c>
      <c r="AN155" s="207" t="str">
        <f>IF(AO155&lt;&gt;"",SUM($AM$3:AM155),"")</f>
        <v/>
      </c>
      <c r="AO155" s="207" t="str">
        <f t="shared" si="22"/>
        <v/>
      </c>
      <c r="AQ155" s="315" t="str">
        <f ca="1">IF(ISNA(VLOOKUP(A155,Homework,$AK$1+1,FALSE)), "",VLOOKUP(A155,Homework,$AK$1+1,FALSE))</f>
        <v/>
      </c>
      <c r="AX155" s="129" t="str">
        <f ca="1">IF(ISNA(VLOOKUP($A155,Timetable,$AX$1,FALSE)),"",VLOOKUP($A155,Timetable,$AX$1,FALSE))</f>
        <v>11b3</v>
      </c>
      <c r="AY155" s="129" t="str">
        <f ca="1">IF(ISNA(VLOOKUP($A155,Timetable,$AY$1,FALSE)),"",VLOOKUP($A155,Timetable,$AY$1,FALSE))</f>
        <v>9b4</v>
      </c>
      <c r="AZ155" s="129" t="str">
        <f ca="1">IF(ISNA(VLOOKUP($A155,Timetable,$AZ$1,FALSE)),"",VLOOKUP($A155,Timetable,$AZ$1,FALSE))</f>
        <v>10a2</v>
      </c>
      <c r="BA155" s="129" t="str">
        <f ca="1">IF(ISNA(VLOOKUP($A155,Timetable,$BA$1,FALSE)),"",VLOOKUP($A155,Timetable,$BA$1,FALSE))</f>
        <v/>
      </c>
      <c r="BB155" s="129" t="str">
        <f ca="1">IF(ISNA(VLOOKUP($A155,Timetable,$BB$1,FALSE)),"",VLOOKUP($A155,Timetable,$BB$1,FALSE))</f>
        <v>7c2</v>
      </c>
      <c r="BC155" s="129" t="str">
        <f ca="1">IF(ISNA(VLOOKUP($A155,Timetable,$BC$1,FALSE)),"",VLOOKUP($A155,Timetable,$BC$1,FALSE))</f>
        <v/>
      </c>
    </row>
    <row r="156" spans="1:55" s="129" customFormat="1" x14ac:dyDescent="0.2">
      <c r="A156" s="335"/>
      <c r="B156" s="313"/>
      <c r="C156" s="313"/>
      <c r="D156" s="328"/>
      <c r="E156" s="132"/>
      <c r="F156" s="313"/>
      <c r="G156" s="35" t="s">
        <v>77</v>
      </c>
      <c r="H156" s="35"/>
      <c r="I156" s="35"/>
      <c r="J156" s="35"/>
      <c r="K156" s="34"/>
      <c r="L156" s="34"/>
      <c r="M156" s="311"/>
      <c r="N156" s="325"/>
      <c r="O156" s="313"/>
      <c r="P156" s="313"/>
      <c r="Q156" s="313"/>
      <c r="R156" s="313"/>
      <c r="S156" s="313"/>
      <c r="T156" s="313"/>
      <c r="U156" s="314"/>
      <c r="V156" s="314"/>
      <c r="W156" s="314"/>
      <c r="X156" s="314"/>
      <c r="Y156" s="314"/>
      <c r="Z156" s="333"/>
      <c r="AA156" s="314"/>
      <c r="AB156" s="207" t="str">
        <f t="shared" si="25"/>
        <v/>
      </c>
      <c r="AC156" s="322"/>
      <c r="AD156" s="208" t="str">
        <f>IF(AND(I156="",J156=""),"","2) ")</f>
        <v/>
      </c>
      <c r="AE156" s="319"/>
      <c r="AF156" s="319"/>
      <c r="AG156" s="319"/>
      <c r="AH156" s="207" t="str">
        <f>IF(AND(E156=""),"","2) ")</f>
        <v/>
      </c>
      <c r="AI156" s="319"/>
      <c r="AJ156" s="319"/>
      <c r="AK156" s="207"/>
      <c r="AL156" s="208"/>
      <c r="AM156" s="207" t="str">
        <f t="shared" si="21"/>
        <v/>
      </c>
      <c r="AN156" s="207" t="str">
        <f>IF(AO156&lt;&gt;"",SUM($AM$3:AM156),"")</f>
        <v/>
      </c>
      <c r="AO156" s="207" t="str">
        <f t="shared" si="22"/>
        <v/>
      </c>
      <c r="AQ156" s="316"/>
    </row>
    <row r="157" spans="1:55" s="129" customFormat="1" x14ac:dyDescent="0.2">
      <c r="A157" s="335"/>
      <c r="B157" s="313"/>
      <c r="C157" s="313"/>
      <c r="D157" s="328"/>
      <c r="E157" s="135"/>
      <c r="F157" s="313"/>
      <c r="G157" s="35"/>
      <c r="H157" s="35"/>
      <c r="I157" s="35"/>
      <c r="J157" s="35"/>
      <c r="K157" s="34"/>
      <c r="L157" s="34"/>
      <c r="M157" s="311"/>
      <c r="N157" s="325"/>
      <c r="O157" s="313"/>
      <c r="P157" s="313"/>
      <c r="Q157" s="313"/>
      <c r="R157" s="313"/>
      <c r="S157" s="313"/>
      <c r="T157" s="313"/>
      <c r="U157" s="314"/>
      <c r="V157" s="314"/>
      <c r="W157" s="314"/>
      <c r="X157" s="314"/>
      <c r="Y157" s="314"/>
      <c r="Z157" s="333"/>
      <c r="AA157" s="314"/>
      <c r="AB157" s="207" t="str">
        <f t="shared" si="25"/>
        <v/>
      </c>
      <c r="AC157" s="322"/>
      <c r="AD157" s="208" t="str">
        <f>IF(AND(I157="",J157=""),"","3) ")</f>
        <v/>
      </c>
      <c r="AE157" s="319"/>
      <c r="AF157" s="319"/>
      <c r="AG157" s="319"/>
      <c r="AH157" s="207" t="str">
        <f>IF(AND(E157=""),"","3) ")</f>
        <v/>
      </c>
      <c r="AI157" s="319"/>
      <c r="AJ157" s="319"/>
      <c r="AK157" s="207"/>
      <c r="AL157" s="208"/>
      <c r="AM157" s="207" t="str">
        <f t="shared" si="21"/>
        <v/>
      </c>
      <c r="AN157" s="209" t="str">
        <f>IF(AO157&lt;&gt;"",SUM($AM$3:AM157),"")</f>
        <v/>
      </c>
      <c r="AO157" s="207" t="str">
        <f t="shared" si="22"/>
        <v/>
      </c>
      <c r="AQ157" s="316"/>
    </row>
    <row r="158" spans="1:55" s="129" customFormat="1" x14ac:dyDescent="0.2">
      <c r="A158" s="335"/>
      <c r="B158" s="313"/>
      <c r="C158" s="313"/>
      <c r="D158" s="329"/>
      <c r="E158" s="132"/>
      <c r="F158" s="313"/>
      <c r="G158" s="35"/>
      <c r="H158" s="35"/>
      <c r="I158" s="35"/>
      <c r="J158" s="35"/>
      <c r="K158" s="34"/>
      <c r="L158" s="34"/>
      <c r="M158" s="311"/>
      <c r="N158" s="325"/>
      <c r="O158" s="313"/>
      <c r="P158" s="313"/>
      <c r="Q158" s="313"/>
      <c r="R158" s="313"/>
      <c r="S158" s="313"/>
      <c r="T158" s="313"/>
      <c r="U158" s="314"/>
      <c r="V158" s="314"/>
      <c r="W158" s="314"/>
      <c r="X158" s="314"/>
      <c r="Y158" s="314"/>
      <c r="Z158" s="333"/>
      <c r="AA158" s="314"/>
      <c r="AB158" s="207" t="str">
        <f t="shared" si="25"/>
        <v/>
      </c>
      <c r="AC158" s="322"/>
      <c r="AD158" s="208" t="str">
        <f>IF(AND(I158="",J158=""),"","4) ")</f>
        <v/>
      </c>
      <c r="AE158" s="319"/>
      <c r="AF158" s="319"/>
      <c r="AG158" s="319"/>
      <c r="AH158" s="207" t="str">
        <f>IF(AND(E158=""),"","4) ")</f>
        <v/>
      </c>
      <c r="AI158" s="319"/>
      <c r="AJ158" s="319"/>
      <c r="AK158" s="207"/>
      <c r="AL158" s="208"/>
      <c r="AM158" s="207" t="str">
        <f t="shared" si="21"/>
        <v/>
      </c>
      <c r="AN158" s="209" t="str">
        <f>IF(AO158&lt;&gt;"",SUM($AM$3:AM158),"")</f>
        <v/>
      </c>
      <c r="AO158" s="207" t="str">
        <f t="shared" si="22"/>
        <v/>
      </c>
      <c r="AQ158" s="316"/>
    </row>
    <row r="159" spans="1:55" s="129" customFormat="1" x14ac:dyDescent="0.2">
      <c r="A159" s="335"/>
      <c r="B159" s="313"/>
      <c r="C159" s="313"/>
      <c r="D159" s="330" t="s">
        <v>184</v>
      </c>
      <c r="E159" s="135"/>
      <c r="F159" s="313"/>
      <c r="G159" s="35"/>
      <c r="H159" s="35"/>
      <c r="I159" s="35"/>
      <c r="J159" s="35"/>
      <c r="K159" s="34"/>
      <c r="L159" s="34"/>
      <c r="M159" s="311"/>
      <c r="N159" s="325"/>
      <c r="O159" s="313"/>
      <c r="P159" s="313"/>
      <c r="Q159" s="313"/>
      <c r="R159" s="313"/>
      <c r="S159" s="313"/>
      <c r="T159" s="313"/>
      <c r="U159" s="314"/>
      <c r="V159" s="314"/>
      <c r="W159" s="314"/>
      <c r="X159" s="314"/>
      <c r="Y159" s="314"/>
      <c r="Z159" s="333"/>
      <c r="AA159" s="314"/>
      <c r="AB159" s="207" t="str">
        <f t="shared" si="25"/>
        <v/>
      </c>
      <c r="AC159" s="322"/>
      <c r="AD159" s="208" t="str">
        <f>IF(AND(I159="",J159=""),"","5) ")</f>
        <v/>
      </c>
      <c r="AE159" s="319"/>
      <c r="AF159" s="319"/>
      <c r="AG159" s="319"/>
      <c r="AH159" s="207" t="str">
        <f>IF(AND(E159=""),"","1) ")</f>
        <v/>
      </c>
      <c r="AI159" s="319"/>
      <c r="AJ159" s="319"/>
      <c r="AK159" s="207"/>
      <c r="AL159" s="208"/>
      <c r="AM159" s="207" t="str">
        <f t="shared" si="21"/>
        <v/>
      </c>
      <c r="AN159" s="209" t="str">
        <f>IF(AO159&lt;&gt;"",SUM($AM$3:AM159),"")</f>
        <v/>
      </c>
      <c r="AO159" s="207" t="str">
        <f t="shared" si="22"/>
        <v/>
      </c>
      <c r="AQ159" s="316"/>
    </row>
    <row r="160" spans="1:55" s="129" customFormat="1" x14ac:dyDescent="0.2">
      <c r="A160" s="236" t="str">
        <f ca="1">IF(A155&lt;&gt;"","Lesson"&amp;" "&amp;MATCH($A$1,AX155:BC155,0),"")</f>
        <v>Lesson 3</v>
      </c>
      <c r="B160" s="313"/>
      <c r="C160" s="313"/>
      <c r="D160" s="331"/>
      <c r="E160" s="132"/>
      <c r="F160" s="313"/>
      <c r="G160" s="35"/>
      <c r="H160" s="35"/>
      <c r="I160" s="35"/>
      <c r="J160" s="35"/>
      <c r="K160" s="34"/>
      <c r="L160" s="34"/>
      <c r="M160" s="311"/>
      <c r="N160" s="325"/>
      <c r="O160" s="313"/>
      <c r="P160" s="313"/>
      <c r="Q160" s="313"/>
      <c r="R160" s="313"/>
      <c r="S160" s="313"/>
      <c r="T160" s="313"/>
      <c r="U160" s="314"/>
      <c r="V160" s="314"/>
      <c r="W160" s="314"/>
      <c r="X160" s="314"/>
      <c r="Y160" s="314"/>
      <c r="Z160" s="333"/>
      <c r="AA160" s="314"/>
      <c r="AB160" s="207" t="str">
        <f t="shared" si="25"/>
        <v/>
      </c>
      <c r="AC160" s="322"/>
      <c r="AD160" s="208" t="str">
        <f>IF(AND(I160="",J160=""),"","6) ")</f>
        <v/>
      </c>
      <c r="AE160" s="319"/>
      <c r="AF160" s="319"/>
      <c r="AG160" s="319"/>
      <c r="AH160" s="207" t="str">
        <f>IF(AND(E160=""),"","2) ")</f>
        <v/>
      </c>
      <c r="AI160" s="319"/>
      <c r="AJ160" s="319"/>
      <c r="AK160" s="207"/>
      <c r="AL160" s="208"/>
      <c r="AM160" s="207" t="str">
        <f t="shared" si="21"/>
        <v/>
      </c>
      <c r="AN160" s="209" t="str">
        <f>IF(AO160&lt;&gt;"",SUM($AM$3:AM160),"")</f>
        <v/>
      </c>
      <c r="AO160" s="207" t="str">
        <f t="shared" si="22"/>
        <v/>
      </c>
      <c r="AQ160" s="316"/>
    </row>
    <row r="161" spans="1:55" s="129" customFormat="1" x14ac:dyDescent="0.2">
      <c r="A161" s="237" t="str">
        <f ca="1">IF(A155&lt;&gt;"","Room"&amp;VLOOKUP(A155,Rooms,MATCH($A$1,AX155:BC155,0)+1,FALSE),"")</f>
        <v>Room</v>
      </c>
      <c r="B161" s="313"/>
      <c r="C161" s="313"/>
      <c r="D161" s="331"/>
      <c r="E161" s="135"/>
      <c r="F161" s="313"/>
      <c r="G161" s="35"/>
      <c r="H161" s="35"/>
      <c r="I161" s="35"/>
      <c r="J161" s="35"/>
      <c r="K161" s="34"/>
      <c r="L161" s="34"/>
      <c r="M161" s="311"/>
      <c r="N161" s="325"/>
      <c r="O161" s="313"/>
      <c r="P161" s="313"/>
      <c r="Q161" s="313"/>
      <c r="R161" s="313"/>
      <c r="S161" s="313"/>
      <c r="T161" s="313"/>
      <c r="U161" s="314"/>
      <c r="V161" s="314"/>
      <c r="W161" s="314"/>
      <c r="X161" s="314"/>
      <c r="Y161" s="314"/>
      <c r="Z161" s="333"/>
      <c r="AA161" s="314"/>
      <c r="AB161" s="207" t="str">
        <f t="shared" si="25"/>
        <v/>
      </c>
      <c r="AC161" s="322"/>
      <c r="AD161" s="208" t="str">
        <f>IF(AND(I161="",J161=""),"","7) ")</f>
        <v/>
      </c>
      <c r="AE161" s="319"/>
      <c r="AF161" s="319"/>
      <c r="AG161" s="319"/>
      <c r="AH161" s="207" t="str">
        <f>IF(AND(E161=""),"","3) ")</f>
        <v/>
      </c>
      <c r="AI161" s="319"/>
      <c r="AJ161" s="319"/>
      <c r="AK161" s="207"/>
      <c r="AL161" s="208"/>
      <c r="AM161" s="207" t="str">
        <f t="shared" si="21"/>
        <v/>
      </c>
      <c r="AN161" s="209" t="str">
        <f>IF(AO161&lt;&gt;"",SUM($AM$3:AM161),"")</f>
        <v/>
      </c>
      <c r="AO161" s="207" t="str">
        <f t="shared" si="22"/>
        <v/>
      </c>
      <c r="AQ161" s="316"/>
    </row>
    <row r="162" spans="1:55" s="129" customFormat="1" x14ac:dyDescent="0.2">
      <c r="A162" s="238"/>
      <c r="B162" s="313"/>
      <c r="C162" s="313"/>
      <c r="D162" s="332"/>
      <c r="E162" s="132"/>
      <c r="F162" s="313"/>
      <c r="G162" s="35" t="s">
        <v>76</v>
      </c>
      <c r="H162" s="35"/>
      <c r="I162" s="35"/>
      <c r="J162" s="35"/>
      <c r="K162" s="34"/>
      <c r="L162" s="36"/>
      <c r="M162" s="312"/>
      <c r="N162" s="326"/>
      <c r="O162" s="313"/>
      <c r="P162" s="313"/>
      <c r="Q162" s="313"/>
      <c r="R162" s="313"/>
      <c r="S162" s="313"/>
      <c r="T162" s="313"/>
      <c r="U162" s="314"/>
      <c r="V162" s="314"/>
      <c r="W162" s="314"/>
      <c r="X162" s="314"/>
      <c r="Y162" s="314"/>
      <c r="Z162" s="333"/>
      <c r="AA162" s="314"/>
      <c r="AB162" s="207" t="str">
        <f ca="1">IF(M155="","",M155)</f>
        <v/>
      </c>
      <c r="AC162" s="323"/>
      <c r="AD162" s="208" t="str">
        <f>IF(AND(I162="",J162=""),"","8) ")</f>
        <v/>
      </c>
      <c r="AE162" s="320"/>
      <c r="AF162" s="320"/>
      <c r="AG162" s="320"/>
      <c r="AH162" s="207" t="str">
        <f>IF(AND(E162=""),"","4) ")</f>
        <v/>
      </c>
      <c r="AI162" s="320"/>
      <c r="AJ162" s="320"/>
      <c r="AK162" s="207"/>
      <c r="AL162" s="208"/>
      <c r="AM162" s="207" t="str">
        <f t="shared" ca="1" si="21"/>
        <v/>
      </c>
      <c r="AN162" s="209" t="str">
        <f ca="1">IF(AO162&lt;&gt;"",SUM($AM$3:AM162),"")</f>
        <v/>
      </c>
      <c r="AO162" s="207" t="str">
        <f t="shared" ca="1" si="22"/>
        <v/>
      </c>
      <c r="AQ162" s="317"/>
    </row>
    <row r="163" spans="1:55" s="129" customFormat="1" x14ac:dyDescent="0.2">
      <c r="A163" s="334" t="str">
        <f ca="1">IF(ISNA(VLOOKUP(AC163,INDIRECT($AL$1),2, FALSE)),"", VLOOKUP(AC163,INDIRECT($AL$1),2, FALSE))</f>
        <v>Friday 10th Dec</v>
      </c>
      <c r="B163" s="313"/>
      <c r="C163" s="313"/>
      <c r="D163" s="327" t="s">
        <v>183</v>
      </c>
      <c r="E163" s="135"/>
      <c r="F163" s="313"/>
      <c r="G163" s="35" t="s">
        <v>75</v>
      </c>
      <c r="H163" s="35"/>
      <c r="I163" s="35"/>
      <c r="J163" s="35"/>
      <c r="K163" s="34"/>
      <c r="L163" s="34"/>
      <c r="M163" s="310" t="str">
        <f ca="1">AQ163</f>
        <v/>
      </c>
      <c r="N163" s="324"/>
      <c r="O163" s="313"/>
      <c r="P163" s="313"/>
      <c r="Q163" s="313"/>
      <c r="R163" s="313"/>
      <c r="S163" s="313"/>
      <c r="T163" s="313"/>
      <c r="U163" s="314"/>
      <c r="V163" s="314"/>
      <c r="W163" s="314"/>
      <c r="X163" s="314"/>
      <c r="Y163" s="314"/>
      <c r="Z163" s="314"/>
      <c r="AA163" s="314"/>
      <c r="AB163" s="207" t="str">
        <f t="shared" ref="AB163:AB169" si="26">IF(L163="Yes",J163,"")</f>
        <v/>
      </c>
      <c r="AC163" s="321">
        <v>21</v>
      </c>
      <c r="AD163" s="208" t="str">
        <f>IF(AND(I163="",J163=""),"","1) ")</f>
        <v/>
      </c>
      <c r="AE163" s="318" t="str">
        <f>CONCATENATE(AD163,I163,J163," ",H163,CHAR(10),AD164,I164,J164," ",H164,CHAR(10),AD165,I165,J165," ",H165,CHAR(10),AD166,I166,J166," ",H166,CHAR(10),AD167,I167,J167," ",H167,CHAR(10))</f>
        <v xml:space="preserve"> 
</v>
      </c>
      <c r="AF163" s="318" t="str">
        <f>CONCATENATE(AD168,I168,J168," ",H168,CHAR(10),AD169,I169,J169," ",H169,CHAR(10),AD170,I170,J170," ",H170,CHAR(10))</f>
        <v xml:space="preserve"> 
</v>
      </c>
      <c r="AG163" s="318" t="str">
        <f>CONCATENATE(AE163,AF163)</f>
        <v xml:space="preserve"> 
</v>
      </c>
      <c r="AH163" s="207" t="str">
        <f>IF(AND(E163=""),"","1) ")</f>
        <v/>
      </c>
      <c r="AI163" s="318" t="str">
        <f>CONCATENATE(AH163,E163,CHAR(10),AH164,E164,CHAR(10),AH165,E165,CHAR(10),AH166,E166)</f>
        <v xml:space="preserve">
</v>
      </c>
      <c r="AJ163" s="318" t="str">
        <f>CONCATENATE(AH167,E167,CHAR(10),AH168,E168,CHAR(10),AH169,E169,CHAR(10),AH170,E170)</f>
        <v xml:space="preserve">
</v>
      </c>
      <c r="AK163" s="207"/>
      <c r="AL163" s="207"/>
      <c r="AM163" s="207" t="str">
        <f t="shared" si="21"/>
        <v/>
      </c>
      <c r="AN163" s="207" t="str">
        <f>IF(AO163&lt;&gt;"",SUM($AM$3:AM163),"")</f>
        <v/>
      </c>
      <c r="AO163" s="207" t="str">
        <f t="shared" si="22"/>
        <v/>
      </c>
      <c r="AQ163" s="315" t="str">
        <f ca="1">IF(ISNA(VLOOKUP(A163,Homework,$AK$1+1,FALSE)), "",VLOOKUP(A163,Homework,$AK$1+1,FALSE))</f>
        <v/>
      </c>
      <c r="AX163" s="129" t="str">
        <f ca="1">IF(ISNA(VLOOKUP($A163,Timetable,$AX$1,FALSE)),"",VLOOKUP($A163,Timetable,$AX$1,FALSE))</f>
        <v>10a2</v>
      </c>
      <c r="AY163" s="129" t="str">
        <f ca="1">IF(ISNA(VLOOKUP($A163,Timetable,$AY$1,FALSE)),"",VLOOKUP($A163,Timetable,$AY$1,FALSE))</f>
        <v>8a1</v>
      </c>
      <c r="AZ163" s="129">
        <f ca="1">IF(ISNA(VLOOKUP($A163,Timetable,$AZ$1,FALSE)),"",VLOOKUP($A163,Timetable,$AZ$1,FALSE))</f>
        <v>13</v>
      </c>
      <c r="BA163" s="129" t="str">
        <f ca="1">IF(ISNA(VLOOKUP($A163,Timetable,$BA$1,FALSE)),"",VLOOKUP($A163,Timetable,$BA$1,FALSE))</f>
        <v/>
      </c>
      <c r="BB163" s="129" t="str">
        <f ca="1">IF(ISNA(VLOOKUP($A163,Timetable,$BB$1,FALSE)),"",VLOOKUP($A163,Timetable,$BB$1,FALSE))</f>
        <v>11b3</v>
      </c>
      <c r="BC163" s="129" t="str">
        <f ca="1">IF(ISNA(VLOOKUP($A163,Timetable,$BC$1,FALSE)),"",VLOOKUP($A163,Timetable,$BC$1,FALSE))</f>
        <v/>
      </c>
    </row>
    <row r="164" spans="1:55" s="129" customFormat="1" x14ac:dyDescent="0.2">
      <c r="A164" s="335"/>
      <c r="B164" s="313"/>
      <c r="C164" s="313"/>
      <c r="D164" s="328"/>
      <c r="E164" s="132"/>
      <c r="F164" s="313"/>
      <c r="G164" s="35" t="s">
        <v>77</v>
      </c>
      <c r="H164" s="35"/>
      <c r="I164" s="35"/>
      <c r="J164" s="35"/>
      <c r="K164" s="34"/>
      <c r="L164" s="34"/>
      <c r="M164" s="311"/>
      <c r="N164" s="325"/>
      <c r="O164" s="313"/>
      <c r="P164" s="313"/>
      <c r="Q164" s="313"/>
      <c r="R164" s="313"/>
      <c r="S164" s="313"/>
      <c r="T164" s="313"/>
      <c r="U164" s="314"/>
      <c r="V164" s="314"/>
      <c r="W164" s="314"/>
      <c r="X164" s="314"/>
      <c r="Y164" s="314"/>
      <c r="Z164" s="333"/>
      <c r="AA164" s="314"/>
      <c r="AB164" s="207" t="str">
        <f t="shared" si="26"/>
        <v/>
      </c>
      <c r="AC164" s="322"/>
      <c r="AD164" s="208" t="str">
        <f>IF(AND(I164="",J164=""),"","2) ")</f>
        <v/>
      </c>
      <c r="AE164" s="319"/>
      <c r="AF164" s="319"/>
      <c r="AG164" s="319"/>
      <c r="AH164" s="207" t="str">
        <f>IF(AND(E164=""),"","2) ")</f>
        <v/>
      </c>
      <c r="AI164" s="319"/>
      <c r="AJ164" s="319"/>
      <c r="AK164" s="207"/>
      <c r="AL164" s="208"/>
      <c r="AM164" s="207" t="str">
        <f t="shared" si="21"/>
        <v/>
      </c>
      <c r="AN164" s="207" t="str">
        <f>IF(AO164&lt;&gt;"",SUM($AM$3:AM164),"")</f>
        <v/>
      </c>
      <c r="AO164" s="207" t="str">
        <f t="shared" si="22"/>
        <v/>
      </c>
      <c r="AQ164" s="316"/>
    </row>
    <row r="165" spans="1:55" s="129" customFormat="1" x14ac:dyDescent="0.2">
      <c r="A165" s="335"/>
      <c r="B165" s="313"/>
      <c r="C165" s="313"/>
      <c r="D165" s="328"/>
      <c r="E165" s="135"/>
      <c r="F165" s="313"/>
      <c r="G165" s="35"/>
      <c r="H165" s="35"/>
      <c r="I165" s="35"/>
      <c r="J165" s="35"/>
      <c r="K165" s="34"/>
      <c r="L165" s="34"/>
      <c r="M165" s="311"/>
      <c r="N165" s="325"/>
      <c r="O165" s="313"/>
      <c r="P165" s="313"/>
      <c r="Q165" s="313"/>
      <c r="R165" s="313"/>
      <c r="S165" s="313"/>
      <c r="T165" s="313"/>
      <c r="U165" s="314"/>
      <c r="V165" s="314"/>
      <c r="W165" s="314"/>
      <c r="X165" s="314"/>
      <c r="Y165" s="314"/>
      <c r="Z165" s="333"/>
      <c r="AA165" s="314"/>
      <c r="AB165" s="207" t="str">
        <f t="shared" si="26"/>
        <v/>
      </c>
      <c r="AC165" s="322"/>
      <c r="AD165" s="208" t="str">
        <f>IF(AND(I165="",J165=""),"","3) ")</f>
        <v/>
      </c>
      <c r="AE165" s="319"/>
      <c r="AF165" s="319"/>
      <c r="AG165" s="319"/>
      <c r="AH165" s="207" t="str">
        <f>IF(AND(E165=""),"","3) ")</f>
        <v/>
      </c>
      <c r="AI165" s="319"/>
      <c r="AJ165" s="319"/>
      <c r="AK165" s="207"/>
      <c r="AL165" s="208"/>
      <c r="AM165" s="207" t="str">
        <f t="shared" si="21"/>
        <v/>
      </c>
      <c r="AN165" s="209" t="str">
        <f>IF(AO165&lt;&gt;"",SUM($AM$3:AM165),"")</f>
        <v/>
      </c>
      <c r="AO165" s="207" t="str">
        <f t="shared" si="22"/>
        <v/>
      </c>
      <c r="AQ165" s="316"/>
    </row>
    <row r="166" spans="1:55" s="129" customFormat="1" x14ac:dyDescent="0.2">
      <c r="A166" s="335"/>
      <c r="B166" s="313"/>
      <c r="C166" s="313"/>
      <c r="D166" s="329"/>
      <c r="E166" s="132"/>
      <c r="F166" s="313"/>
      <c r="G166" s="35"/>
      <c r="H166" s="35"/>
      <c r="I166" s="35"/>
      <c r="J166" s="35"/>
      <c r="K166" s="34"/>
      <c r="L166" s="34"/>
      <c r="M166" s="311"/>
      <c r="N166" s="325"/>
      <c r="O166" s="313"/>
      <c r="P166" s="313"/>
      <c r="Q166" s="313"/>
      <c r="R166" s="313"/>
      <c r="S166" s="313"/>
      <c r="T166" s="313"/>
      <c r="U166" s="314"/>
      <c r="V166" s="314"/>
      <c r="W166" s="314"/>
      <c r="X166" s="314"/>
      <c r="Y166" s="314"/>
      <c r="Z166" s="333"/>
      <c r="AA166" s="314"/>
      <c r="AB166" s="207" t="str">
        <f t="shared" si="26"/>
        <v/>
      </c>
      <c r="AC166" s="322"/>
      <c r="AD166" s="208" t="str">
        <f>IF(AND(I166="",J166=""),"","4) ")</f>
        <v/>
      </c>
      <c r="AE166" s="319"/>
      <c r="AF166" s="319"/>
      <c r="AG166" s="319"/>
      <c r="AH166" s="207" t="str">
        <f>IF(AND(E166=""),"","4) ")</f>
        <v/>
      </c>
      <c r="AI166" s="319"/>
      <c r="AJ166" s="319"/>
      <c r="AK166" s="207"/>
      <c r="AL166" s="208"/>
      <c r="AM166" s="207" t="str">
        <f t="shared" si="21"/>
        <v/>
      </c>
      <c r="AN166" s="209" t="str">
        <f>IF(AO166&lt;&gt;"",SUM($AM$3:AM166),"")</f>
        <v/>
      </c>
      <c r="AO166" s="207" t="str">
        <f t="shared" si="22"/>
        <v/>
      </c>
      <c r="AQ166" s="316"/>
    </row>
    <row r="167" spans="1:55" s="129" customFormat="1" x14ac:dyDescent="0.2">
      <c r="A167" s="335"/>
      <c r="B167" s="313"/>
      <c r="C167" s="313"/>
      <c r="D167" s="330" t="s">
        <v>184</v>
      </c>
      <c r="E167" s="135"/>
      <c r="F167" s="313"/>
      <c r="G167" s="35"/>
      <c r="H167" s="35"/>
      <c r="I167" s="35"/>
      <c r="J167" s="35"/>
      <c r="K167" s="34"/>
      <c r="L167" s="34"/>
      <c r="M167" s="311"/>
      <c r="N167" s="325"/>
      <c r="O167" s="313"/>
      <c r="P167" s="313"/>
      <c r="Q167" s="313"/>
      <c r="R167" s="313"/>
      <c r="S167" s="313"/>
      <c r="T167" s="313"/>
      <c r="U167" s="314"/>
      <c r="V167" s="314"/>
      <c r="W167" s="314"/>
      <c r="X167" s="314"/>
      <c r="Y167" s="314"/>
      <c r="Z167" s="333"/>
      <c r="AA167" s="314"/>
      <c r="AB167" s="207" t="str">
        <f t="shared" si="26"/>
        <v/>
      </c>
      <c r="AC167" s="322"/>
      <c r="AD167" s="208" t="str">
        <f>IF(AND(I167="",J167=""),"","5) ")</f>
        <v/>
      </c>
      <c r="AE167" s="319"/>
      <c r="AF167" s="319"/>
      <c r="AG167" s="319"/>
      <c r="AH167" s="207" t="str">
        <f>IF(AND(E167=""),"","1) ")</f>
        <v/>
      </c>
      <c r="AI167" s="319"/>
      <c r="AJ167" s="319"/>
      <c r="AK167" s="207"/>
      <c r="AL167" s="208"/>
      <c r="AM167" s="207" t="str">
        <f t="shared" si="21"/>
        <v/>
      </c>
      <c r="AN167" s="209" t="str">
        <f>IF(AO167&lt;&gt;"",SUM($AM$3:AM167),"")</f>
        <v/>
      </c>
      <c r="AO167" s="207" t="str">
        <f t="shared" si="22"/>
        <v/>
      </c>
      <c r="AQ167" s="316"/>
    </row>
    <row r="168" spans="1:55" s="129" customFormat="1" x14ac:dyDescent="0.2">
      <c r="A168" s="236" t="str">
        <f ca="1">IF(A163&lt;&gt;"","Lesson"&amp;" "&amp;MATCH($A$1,AX163:BC163,0),"")</f>
        <v>Lesson 1</v>
      </c>
      <c r="B168" s="313"/>
      <c r="C168" s="313"/>
      <c r="D168" s="331"/>
      <c r="E168" s="132"/>
      <c r="F168" s="313"/>
      <c r="G168" s="35"/>
      <c r="H168" s="35"/>
      <c r="I168" s="35"/>
      <c r="J168" s="35"/>
      <c r="K168" s="34"/>
      <c r="L168" s="34"/>
      <c r="M168" s="311"/>
      <c r="N168" s="325"/>
      <c r="O168" s="313"/>
      <c r="P168" s="313"/>
      <c r="Q168" s="313"/>
      <c r="R168" s="313"/>
      <c r="S168" s="313"/>
      <c r="T168" s="313"/>
      <c r="U168" s="314"/>
      <c r="V168" s="314"/>
      <c r="W168" s="314"/>
      <c r="X168" s="314"/>
      <c r="Y168" s="314"/>
      <c r="Z168" s="333"/>
      <c r="AA168" s="314"/>
      <c r="AB168" s="207" t="str">
        <f t="shared" si="26"/>
        <v/>
      </c>
      <c r="AC168" s="322"/>
      <c r="AD168" s="208" t="str">
        <f>IF(AND(I168="",J168=""),"","6) ")</f>
        <v/>
      </c>
      <c r="AE168" s="319"/>
      <c r="AF168" s="319"/>
      <c r="AG168" s="319"/>
      <c r="AH168" s="207" t="str">
        <f>IF(AND(E168=""),"","2) ")</f>
        <v/>
      </c>
      <c r="AI168" s="319"/>
      <c r="AJ168" s="319"/>
      <c r="AK168" s="207"/>
      <c r="AL168" s="208"/>
      <c r="AM168" s="207" t="str">
        <f t="shared" si="21"/>
        <v/>
      </c>
      <c r="AN168" s="209" t="str">
        <f>IF(AO168&lt;&gt;"",SUM($AM$3:AM168),"")</f>
        <v/>
      </c>
      <c r="AO168" s="207" t="str">
        <f t="shared" si="22"/>
        <v/>
      </c>
      <c r="AQ168" s="316"/>
    </row>
    <row r="169" spans="1:55" s="129" customFormat="1" x14ac:dyDescent="0.2">
      <c r="A169" s="237" t="str">
        <f ca="1">IF(A163&lt;&gt;"","Room"&amp;VLOOKUP(A163,Rooms,MATCH($A$1,AX163:BC163,0)+1,FALSE),"")</f>
        <v>Room</v>
      </c>
      <c r="B169" s="313"/>
      <c r="C169" s="313"/>
      <c r="D169" s="331"/>
      <c r="E169" s="135"/>
      <c r="F169" s="313"/>
      <c r="G169" s="35"/>
      <c r="H169" s="35"/>
      <c r="I169" s="35"/>
      <c r="J169" s="35"/>
      <c r="K169" s="34"/>
      <c r="L169" s="34"/>
      <c r="M169" s="311"/>
      <c r="N169" s="325"/>
      <c r="O169" s="313"/>
      <c r="P169" s="313"/>
      <c r="Q169" s="313"/>
      <c r="R169" s="313"/>
      <c r="S169" s="313"/>
      <c r="T169" s="313"/>
      <c r="U169" s="314"/>
      <c r="V169" s="314"/>
      <c r="W169" s="314"/>
      <c r="X169" s="314"/>
      <c r="Y169" s="314"/>
      <c r="Z169" s="333"/>
      <c r="AA169" s="314"/>
      <c r="AB169" s="207" t="str">
        <f t="shared" si="26"/>
        <v/>
      </c>
      <c r="AC169" s="322"/>
      <c r="AD169" s="208" t="str">
        <f>IF(AND(I169="",J169=""),"","7) ")</f>
        <v/>
      </c>
      <c r="AE169" s="319"/>
      <c r="AF169" s="319"/>
      <c r="AG169" s="319"/>
      <c r="AH169" s="207" t="str">
        <f>IF(AND(E169=""),"","3) ")</f>
        <v/>
      </c>
      <c r="AI169" s="319"/>
      <c r="AJ169" s="319"/>
      <c r="AK169" s="207"/>
      <c r="AL169" s="208"/>
      <c r="AM169" s="207" t="str">
        <f t="shared" si="21"/>
        <v/>
      </c>
      <c r="AN169" s="209" t="str">
        <f>IF(AO169&lt;&gt;"",SUM($AM$3:AM169),"")</f>
        <v/>
      </c>
      <c r="AO169" s="207" t="str">
        <f t="shared" si="22"/>
        <v/>
      </c>
      <c r="AQ169" s="316"/>
    </row>
    <row r="170" spans="1:55" s="129" customFormat="1" x14ac:dyDescent="0.2">
      <c r="A170" s="238"/>
      <c r="B170" s="313"/>
      <c r="C170" s="313"/>
      <c r="D170" s="332"/>
      <c r="E170" s="132"/>
      <c r="F170" s="313"/>
      <c r="G170" s="35" t="s">
        <v>76</v>
      </c>
      <c r="H170" s="35"/>
      <c r="I170" s="35"/>
      <c r="J170" s="35"/>
      <c r="K170" s="34"/>
      <c r="L170" s="36"/>
      <c r="M170" s="312"/>
      <c r="N170" s="326"/>
      <c r="O170" s="313"/>
      <c r="P170" s="313"/>
      <c r="Q170" s="313"/>
      <c r="R170" s="313"/>
      <c r="S170" s="313"/>
      <c r="T170" s="313"/>
      <c r="U170" s="314"/>
      <c r="V170" s="314"/>
      <c r="W170" s="314"/>
      <c r="X170" s="314"/>
      <c r="Y170" s="314"/>
      <c r="Z170" s="333"/>
      <c r="AA170" s="314"/>
      <c r="AB170" s="207" t="str">
        <f ca="1">IF(M163="","",M163)</f>
        <v/>
      </c>
      <c r="AC170" s="323"/>
      <c r="AD170" s="208" t="str">
        <f>IF(AND(I170="",J170=""),"","8) ")</f>
        <v/>
      </c>
      <c r="AE170" s="320"/>
      <c r="AF170" s="320"/>
      <c r="AG170" s="320"/>
      <c r="AH170" s="207" t="str">
        <f>IF(AND(E170=""),"","4) ")</f>
        <v/>
      </c>
      <c r="AI170" s="320"/>
      <c r="AJ170" s="320"/>
      <c r="AK170" s="207"/>
      <c r="AL170" s="208"/>
      <c r="AM170" s="207" t="str">
        <f t="shared" ca="1" si="21"/>
        <v/>
      </c>
      <c r="AN170" s="209" t="str">
        <f ca="1">IF(AO170&lt;&gt;"",SUM($AM$3:AM170),"")</f>
        <v/>
      </c>
      <c r="AO170" s="207" t="str">
        <f t="shared" ca="1" si="22"/>
        <v/>
      </c>
      <c r="AQ170" s="317"/>
    </row>
    <row r="171" spans="1:55" s="129" customFormat="1" x14ac:dyDescent="0.2">
      <c r="A171" s="334" t="str">
        <f ca="1">IF(ISNA(VLOOKUP(AC171,INDIRECT($AL$1),2, FALSE)),"", VLOOKUP(AC171,INDIRECT($AL$1),2, FALSE))</f>
        <v>Monday 13th Dec</v>
      </c>
      <c r="B171" s="313"/>
      <c r="C171" s="313"/>
      <c r="D171" s="327" t="s">
        <v>183</v>
      </c>
      <c r="E171" s="135"/>
      <c r="F171" s="313"/>
      <c r="G171" s="35" t="s">
        <v>75</v>
      </c>
      <c r="H171" s="35"/>
      <c r="I171" s="35"/>
      <c r="J171" s="35"/>
      <c r="K171" s="34"/>
      <c r="L171" s="34"/>
      <c r="M171" s="310" t="str">
        <f ca="1">AQ171</f>
        <v/>
      </c>
      <c r="N171" s="324"/>
      <c r="O171" s="313"/>
      <c r="P171" s="313"/>
      <c r="Q171" s="313"/>
      <c r="R171" s="313"/>
      <c r="S171" s="313"/>
      <c r="T171" s="313"/>
      <c r="U171" s="314"/>
      <c r="V171" s="314"/>
      <c r="W171" s="314"/>
      <c r="X171" s="314"/>
      <c r="Y171" s="314"/>
      <c r="Z171" s="314"/>
      <c r="AA171" s="314"/>
      <c r="AB171" s="207" t="str">
        <f t="shared" ref="AB171:AB177" si="27">IF(L171="Yes",J171,"")</f>
        <v/>
      </c>
      <c r="AC171" s="321">
        <v>22</v>
      </c>
      <c r="AD171" s="208" t="str">
        <f>IF(AND(I171="",J171=""),"","1) ")</f>
        <v/>
      </c>
      <c r="AE171" s="318" t="str">
        <f>CONCATENATE(AD171,I171,J171," ",H171,CHAR(10),AD172,I172,J172," ",H172,CHAR(10),AD173,I173,J173," ",H173,CHAR(10),AD174,I174,J174," ",H174,CHAR(10),AD175,I175,J175," ",H175,CHAR(10))</f>
        <v xml:space="preserve"> 
</v>
      </c>
      <c r="AF171" s="318" t="str">
        <f>CONCATENATE(AD176,I176,J176," ",H176,CHAR(10),AD177,I177,J177," ",H177,CHAR(10),AD178,I178,J178," ",H178,CHAR(10))</f>
        <v xml:space="preserve"> 
</v>
      </c>
      <c r="AG171" s="318" t="str">
        <f>CONCATENATE(AE171,AF171)</f>
        <v xml:space="preserve"> 
</v>
      </c>
      <c r="AH171" s="207" t="str">
        <f>IF(AND(E171=""),"","1) ")</f>
        <v/>
      </c>
      <c r="AI171" s="318" t="str">
        <f>CONCATENATE(AH171,E171,CHAR(10),AH172,E172,CHAR(10),AH173,E173,CHAR(10),AH174,E174)</f>
        <v xml:space="preserve">
</v>
      </c>
      <c r="AJ171" s="318" t="str">
        <f>CONCATENATE(AH175,E175,CHAR(10),AH176,E176,CHAR(10),AH177,E177,CHAR(10),AH178,E178)</f>
        <v xml:space="preserve">
</v>
      </c>
      <c r="AK171" s="207"/>
      <c r="AL171" s="207"/>
      <c r="AM171" s="207" t="str">
        <f t="shared" si="21"/>
        <v/>
      </c>
      <c r="AN171" s="207" t="str">
        <f>IF(AO171&lt;&gt;"",SUM($AM$3:AM171),"")</f>
        <v/>
      </c>
      <c r="AO171" s="207" t="str">
        <f t="shared" si="22"/>
        <v/>
      </c>
      <c r="AQ171" s="315" t="str">
        <f ca="1">IF(ISNA(VLOOKUP(A171,Homework,$AK$1+1,FALSE)), "",VLOOKUP(A171,Homework,$AK$1+1,FALSE))</f>
        <v/>
      </c>
      <c r="AX171" s="129" t="str">
        <f ca="1">IF(ISNA(VLOOKUP($A171,Timetable,$AX$1,FALSE)),"",VLOOKUP($A171,Timetable,$AX$1,FALSE))</f>
        <v>8a1</v>
      </c>
      <c r="AY171" s="129" t="str">
        <f ca="1">IF(ISNA(VLOOKUP($A171,Timetable,$AY$1,FALSE)),"",VLOOKUP($A171,Timetable,$AY$1,FALSE))</f>
        <v>10a2</v>
      </c>
      <c r="AZ171" s="129">
        <f ca="1">IF(ISNA(VLOOKUP($A171,Timetable,$AZ$1,FALSE)),"",VLOOKUP($A171,Timetable,$AZ$1,FALSE))</f>
        <v>12</v>
      </c>
      <c r="BA171" s="129" t="str">
        <f ca="1">IF(ISNA(VLOOKUP($A171,Timetable,$BA$1,FALSE)),"",VLOOKUP($A171,Timetable,$BA$1,FALSE))</f>
        <v>9b4</v>
      </c>
      <c r="BB171" s="129" t="str">
        <f ca="1">IF(ISNA(VLOOKUP($A171,Timetable,$BB$1,FALSE)),"",VLOOKUP($A171,Timetable,$BB$1,FALSE))</f>
        <v>11b3</v>
      </c>
      <c r="BC171" s="129" t="str">
        <f ca="1">IF(ISNA(VLOOKUP($A171,Timetable,$BC$1,FALSE)),"",VLOOKUP($A171,Timetable,$BC$1,FALSE))</f>
        <v/>
      </c>
    </row>
    <row r="172" spans="1:55" s="129" customFormat="1" x14ac:dyDescent="0.2">
      <c r="A172" s="335"/>
      <c r="B172" s="313"/>
      <c r="C172" s="313"/>
      <c r="D172" s="328"/>
      <c r="E172" s="132"/>
      <c r="F172" s="313"/>
      <c r="G172" s="35" t="s">
        <v>77</v>
      </c>
      <c r="H172" s="35"/>
      <c r="I172" s="35"/>
      <c r="J172" s="35"/>
      <c r="K172" s="34"/>
      <c r="L172" s="34"/>
      <c r="M172" s="311"/>
      <c r="N172" s="325"/>
      <c r="O172" s="313"/>
      <c r="P172" s="313"/>
      <c r="Q172" s="313"/>
      <c r="R172" s="313"/>
      <c r="S172" s="313"/>
      <c r="T172" s="313"/>
      <c r="U172" s="314"/>
      <c r="V172" s="314"/>
      <c r="W172" s="314"/>
      <c r="X172" s="314"/>
      <c r="Y172" s="314"/>
      <c r="Z172" s="333"/>
      <c r="AA172" s="314"/>
      <c r="AB172" s="207" t="str">
        <f t="shared" si="27"/>
        <v/>
      </c>
      <c r="AC172" s="322"/>
      <c r="AD172" s="208" t="str">
        <f>IF(AND(I172="",J172=""),"","2) ")</f>
        <v/>
      </c>
      <c r="AE172" s="319"/>
      <c r="AF172" s="319"/>
      <c r="AG172" s="319"/>
      <c r="AH172" s="207" t="str">
        <f>IF(AND(E172=""),"","2) ")</f>
        <v/>
      </c>
      <c r="AI172" s="319"/>
      <c r="AJ172" s="319"/>
      <c r="AK172" s="207"/>
      <c r="AL172" s="208"/>
      <c r="AM172" s="207" t="str">
        <f t="shared" si="21"/>
        <v/>
      </c>
      <c r="AN172" s="207" t="str">
        <f>IF(AO172&lt;&gt;"",SUM($AM$3:AM172),"")</f>
        <v/>
      </c>
      <c r="AO172" s="207" t="str">
        <f t="shared" si="22"/>
        <v/>
      </c>
      <c r="AQ172" s="316"/>
    </row>
    <row r="173" spans="1:55" s="129" customFormat="1" x14ac:dyDescent="0.2">
      <c r="A173" s="335"/>
      <c r="B173" s="313"/>
      <c r="C173" s="313"/>
      <c r="D173" s="328"/>
      <c r="E173" s="135"/>
      <c r="F173" s="313"/>
      <c r="G173" s="35"/>
      <c r="H173" s="35"/>
      <c r="I173" s="35"/>
      <c r="J173" s="35"/>
      <c r="K173" s="34"/>
      <c r="L173" s="34"/>
      <c r="M173" s="311"/>
      <c r="N173" s="325"/>
      <c r="O173" s="313"/>
      <c r="P173" s="313"/>
      <c r="Q173" s="313"/>
      <c r="R173" s="313"/>
      <c r="S173" s="313"/>
      <c r="T173" s="313"/>
      <c r="U173" s="314"/>
      <c r="V173" s="314"/>
      <c r="W173" s="314"/>
      <c r="X173" s="314"/>
      <c r="Y173" s="314"/>
      <c r="Z173" s="333"/>
      <c r="AA173" s="314"/>
      <c r="AB173" s="207" t="str">
        <f t="shared" si="27"/>
        <v/>
      </c>
      <c r="AC173" s="322"/>
      <c r="AD173" s="208" t="str">
        <f>IF(AND(I173="",J173=""),"","3) ")</f>
        <v/>
      </c>
      <c r="AE173" s="319"/>
      <c r="AF173" s="319"/>
      <c r="AG173" s="319"/>
      <c r="AH173" s="207" t="str">
        <f>IF(AND(E173=""),"","3) ")</f>
        <v/>
      </c>
      <c r="AI173" s="319"/>
      <c r="AJ173" s="319"/>
      <c r="AK173" s="207"/>
      <c r="AL173" s="208"/>
      <c r="AM173" s="207" t="str">
        <f t="shared" si="21"/>
        <v/>
      </c>
      <c r="AN173" s="209" t="str">
        <f>IF(AO173&lt;&gt;"",SUM($AM$3:AM173),"")</f>
        <v/>
      </c>
      <c r="AO173" s="207" t="str">
        <f t="shared" si="22"/>
        <v/>
      </c>
      <c r="AQ173" s="316"/>
    </row>
    <row r="174" spans="1:55" s="129" customFormat="1" x14ac:dyDescent="0.2">
      <c r="A174" s="335"/>
      <c r="B174" s="313"/>
      <c r="C174" s="313"/>
      <c r="D174" s="329"/>
      <c r="E174" s="132"/>
      <c r="F174" s="313"/>
      <c r="G174" s="35"/>
      <c r="H174" s="35"/>
      <c r="I174" s="35"/>
      <c r="J174" s="35"/>
      <c r="K174" s="34"/>
      <c r="L174" s="34"/>
      <c r="M174" s="311"/>
      <c r="N174" s="325"/>
      <c r="O174" s="313"/>
      <c r="P174" s="313"/>
      <c r="Q174" s="313"/>
      <c r="R174" s="313"/>
      <c r="S174" s="313"/>
      <c r="T174" s="313"/>
      <c r="U174" s="314"/>
      <c r="V174" s="314"/>
      <c r="W174" s="314"/>
      <c r="X174" s="314"/>
      <c r="Y174" s="314"/>
      <c r="Z174" s="333"/>
      <c r="AA174" s="314"/>
      <c r="AB174" s="207" t="str">
        <f t="shared" si="27"/>
        <v/>
      </c>
      <c r="AC174" s="322"/>
      <c r="AD174" s="208" t="str">
        <f>IF(AND(I174="",J174=""),"","4) ")</f>
        <v/>
      </c>
      <c r="AE174" s="319"/>
      <c r="AF174" s="319"/>
      <c r="AG174" s="319"/>
      <c r="AH174" s="207" t="str">
        <f>IF(AND(E174=""),"","4) ")</f>
        <v/>
      </c>
      <c r="AI174" s="319"/>
      <c r="AJ174" s="319"/>
      <c r="AK174" s="207"/>
      <c r="AL174" s="208"/>
      <c r="AM174" s="207" t="str">
        <f t="shared" si="21"/>
        <v/>
      </c>
      <c r="AN174" s="209" t="str">
        <f>IF(AO174&lt;&gt;"",SUM($AM$3:AM174),"")</f>
        <v/>
      </c>
      <c r="AO174" s="207" t="str">
        <f t="shared" si="22"/>
        <v/>
      </c>
      <c r="AQ174" s="316"/>
    </row>
    <row r="175" spans="1:55" s="129" customFormat="1" x14ac:dyDescent="0.2">
      <c r="A175" s="335"/>
      <c r="B175" s="313"/>
      <c r="C175" s="313"/>
      <c r="D175" s="330" t="s">
        <v>184</v>
      </c>
      <c r="E175" s="135"/>
      <c r="F175" s="313"/>
      <c r="G175" s="35"/>
      <c r="H175" s="35"/>
      <c r="I175" s="35"/>
      <c r="J175" s="35"/>
      <c r="K175" s="34"/>
      <c r="L175" s="34"/>
      <c r="M175" s="311"/>
      <c r="N175" s="325"/>
      <c r="O175" s="313"/>
      <c r="P175" s="313"/>
      <c r="Q175" s="313"/>
      <c r="R175" s="313"/>
      <c r="S175" s="313"/>
      <c r="T175" s="313"/>
      <c r="U175" s="314"/>
      <c r="V175" s="314"/>
      <c r="W175" s="314"/>
      <c r="X175" s="314"/>
      <c r="Y175" s="314"/>
      <c r="Z175" s="333"/>
      <c r="AA175" s="314"/>
      <c r="AB175" s="207" t="str">
        <f t="shared" si="27"/>
        <v/>
      </c>
      <c r="AC175" s="322"/>
      <c r="AD175" s="208" t="str">
        <f>IF(AND(I175="",J175=""),"","5) ")</f>
        <v/>
      </c>
      <c r="AE175" s="319"/>
      <c r="AF175" s="319"/>
      <c r="AG175" s="319"/>
      <c r="AH175" s="207" t="str">
        <f>IF(AND(E175=""),"","1) ")</f>
        <v/>
      </c>
      <c r="AI175" s="319"/>
      <c r="AJ175" s="319"/>
      <c r="AK175" s="207"/>
      <c r="AL175" s="208"/>
      <c r="AM175" s="207" t="str">
        <f t="shared" si="21"/>
        <v/>
      </c>
      <c r="AN175" s="209" t="str">
        <f>IF(AO175&lt;&gt;"",SUM($AM$3:AM175),"")</f>
        <v/>
      </c>
      <c r="AO175" s="207" t="str">
        <f t="shared" si="22"/>
        <v/>
      </c>
      <c r="AQ175" s="316"/>
    </row>
    <row r="176" spans="1:55" s="129" customFormat="1" x14ac:dyDescent="0.2">
      <c r="A176" s="236" t="str">
        <f ca="1">IF(A171&lt;&gt;"","Lesson"&amp;" "&amp;MATCH($A$1,AX171:BC171,0),"")</f>
        <v>Lesson 2</v>
      </c>
      <c r="B176" s="313"/>
      <c r="C176" s="313"/>
      <c r="D176" s="331"/>
      <c r="E176" s="132"/>
      <c r="F176" s="313"/>
      <c r="G176" s="35"/>
      <c r="H176" s="35"/>
      <c r="I176" s="35"/>
      <c r="J176" s="35"/>
      <c r="K176" s="34"/>
      <c r="L176" s="34"/>
      <c r="M176" s="311"/>
      <c r="N176" s="325"/>
      <c r="O176" s="313"/>
      <c r="P176" s="313"/>
      <c r="Q176" s="313"/>
      <c r="R176" s="313"/>
      <c r="S176" s="313"/>
      <c r="T176" s="313"/>
      <c r="U176" s="314"/>
      <c r="V176" s="314"/>
      <c r="W176" s="314"/>
      <c r="X176" s="314"/>
      <c r="Y176" s="314"/>
      <c r="Z176" s="333"/>
      <c r="AA176" s="314"/>
      <c r="AB176" s="207" t="str">
        <f t="shared" si="27"/>
        <v/>
      </c>
      <c r="AC176" s="322"/>
      <c r="AD176" s="208" t="str">
        <f>IF(AND(I176="",J176=""),"","6) ")</f>
        <v/>
      </c>
      <c r="AE176" s="319"/>
      <c r="AF176" s="319"/>
      <c r="AG176" s="319"/>
      <c r="AH176" s="207" t="str">
        <f>IF(AND(E176=""),"","2) ")</f>
        <v/>
      </c>
      <c r="AI176" s="319"/>
      <c r="AJ176" s="319"/>
      <c r="AK176" s="207"/>
      <c r="AL176" s="208"/>
      <c r="AM176" s="207" t="str">
        <f t="shared" si="21"/>
        <v/>
      </c>
      <c r="AN176" s="209" t="str">
        <f>IF(AO176&lt;&gt;"",SUM($AM$3:AM176),"")</f>
        <v/>
      </c>
      <c r="AO176" s="207" t="str">
        <f t="shared" si="22"/>
        <v/>
      </c>
      <c r="AQ176" s="316"/>
    </row>
    <row r="177" spans="1:55" s="129" customFormat="1" x14ac:dyDescent="0.2">
      <c r="A177" s="237" t="str">
        <f ca="1">IF(A171&lt;&gt;"","Room"&amp;VLOOKUP(A171,Rooms,MATCH($A$1,AX171:BC171,0)+1,FALSE),"")</f>
        <v>Room</v>
      </c>
      <c r="B177" s="313"/>
      <c r="C177" s="313"/>
      <c r="D177" s="331"/>
      <c r="E177" s="135"/>
      <c r="F177" s="313"/>
      <c r="G177" s="35"/>
      <c r="H177" s="35"/>
      <c r="I177" s="35"/>
      <c r="J177" s="35"/>
      <c r="K177" s="34"/>
      <c r="L177" s="34"/>
      <c r="M177" s="311"/>
      <c r="N177" s="325"/>
      <c r="O177" s="313"/>
      <c r="P177" s="313"/>
      <c r="Q177" s="313"/>
      <c r="R177" s="313"/>
      <c r="S177" s="313"/>
      <c r="T177" s="313"/>
      <c r="U177" s="314"/>
      <c r="V177" s="314"/>
      <c r="W177" s="314"/>
      <c r="X177" s="314"/>
      <c r="Y177" s="314"/>
      <c r="Z177" s="333"/>
      <c r="AA177" s="314"/>
      <c r="AB177" s="207" t="str">
        <f t="shared" si="27"/>
        <v/>
      </c>
      <c r="AC177" s="322"/>
      <c r="AD177" s="208" t="str">
        <f>IF(AND(I177="",J177=""),"","7) ")</f>
        <v/>
      </c>
      <c r="AE177" s="319"/>
      <c r="AF177" s="319"/>
      <c r="AG177" s="319"/>
      <c r="AH177" s="207" t="str">
        <f>IF(AND(E177=""),"","3) ")</f>
        <v/>
      </c>
      <c r="AI177" s="319"/>
      <c r="AJ177" s="319"/>
      <c r="AK177" s="207"/>
      <c r="AL177" s="208"/>
      <c r="AM177" s="207" t="str">
        <f t="shared" si="21"/>
        <v/>
      </c>
      <c r="AN177" s="209" t="str">
        <f>IF(AO177&lt;&gt;"",SUM($AM$3:AM177),"")</f>
        <v/>
      </c>
      <c r="AO177" s="207" t="str">
        <f t="shared" si="22"/>
        <v/>
      </c>
      <c r="AQ177" s="316"/>
    </row>
    <row r="178" spans="1:55" s="129" customFormat="1" x14ac:dyDescent="0.2">
      <c r="A178" s="238"/>
      <c r="B178" s="313"/>
      <c r="C178" s="313"/>
      <c r="D178" s="332"/>
      <c r="E178" s="132"/>
      <c r="F178" s="313"/>
      <c r="G178" s="35" t="s">
        <v>76</v>
      </c>
      <c r="H178" s="35"/>
      <c r="I178" s="35"/>
      <c r="J178" s="35"/>
      <c r="K178" s="34"/>
      <c r="L178" s="36"/>
      <c r="M178" s="312"/>
      <c r="N178" s="326"/>
      <c r="O178" s="313"/>
      <c r="P178" s="313"/>
      <c r="Q178" s="313"/>
      <c r="R178" s="313"/>
      <c r="S178" s="313"/>
      <c r="T178" s="313"/>
      <c r="U178" s="314"/>
      <c r="V178" s="314"/>
      <c r="W178" s="314"/>
      <c r="X178" s="314"/>
      <c r="Y178" s="314"/>
      <c r="Z178" s="333"/>
      <c r="AA178" s="314"/>
      <c r="AB178" s="207" t="str">
        <f ca="1">IF(M171="","",M171)</f>
        <v/>
      </c>
      <c r="AC178" s="323"/>
      <c r="AD178" s="208" t="str">
        <f>IF(AND(I178="",J178=""),"","8) ")</f>
        <v/>
      </c>
      <c r="AE178" s="320"/>
      <c r="AF178" s="320"/>
      <c r="AG178" s="320"/>
      <c r="AH178" s="207" t="str">
        <f>IF(AND(E178=""),"","4) ")</f>
        <v/>
      </c>
      <c r="AI178" s="320"/>
      <c r="AJ178" s="320"/>
      <c r="AK178" s="207"/>
      <c r="AL178" s="208"/>
      <c r="AM178" s="207" t="str">
        <f t="shared" ca="1" si="21"/>
        <v/>
      </c>
      <c r="AN178" s="209" t="str">
        <f ca="1">IF(AO178&lt;&gt;"",SUM($AM$3:AM178),"")</f>
        <v/>
      </c>
      <c r="AO178" s="207" t="str">
        <f t="shared" ca="1" si="22"/>
        <v/>
      </c>
      <c r="AQ178" s="317"/>
    </row>
    <row r="179" spans="1:55" s="129" customFormat="1" x14ac:dyDescent="0.2">
      <c r="A179" s="334" t="str">
        <f ca="1">IF(ISNA(VLOOKUP(AC179,INDIRECT($AL$1),2, FALSE)),"", VLOOKUP(AC179,INDIRECT($AL$1),2, FALSE))</f>
        <v>Tuesday 14th Dec</v>
      </c>
      <c r="B179" s="313"/>
      <c r="C179" s="313"/>
      <c r="D179" s="327" t="s">
        <v>183</v>
      </c>
      <c r="E179" s="135"/>
      <c r="F179" s="313"/>
      <c r="G179" s="35" t="s">
        <v>75</v>
      </c>
      <c r="H179" s="35"/>
      <c r="I179" s="35"/>
      <c r="J179" s="35"/>
      <c r="K179" s="34"/>
      <c r="L179" s="34"/>
      <c r="M179" s="310" t="str">
        <f ca="1">AQ179</f>
        <v/>
      </c>
      <c r="N179" s="324"/>
      <c r="O179" s="313"/>
      <c r="P179" s="313"/>
      <c r="Q179" s="313"/>
      <c r="R179" s="313"/>
      <c r="S179" s="313"/>
      <c r="T179" s="313"/>
      <c r="U179" s="314"/>
      <c r="V179" s="314"/>
      <c r="W179" s="314"/>
      <c r="X179" s="314"/>
      <c r="Y179" s="314"/>
      <c r="Z179" s="314"/>
      <c r="AA179" s="314"/>
      <c r="AB179" s="207" t="str">
        <f t="shared" ref="AB179:AB185" si="28">IF(L179="Yes",J179,"")</f>
        <v/>
      </c>
      <c r="AC179" s="321">
        <v>23</v>
      </c>
      <c r="AD179" s="208" t="str">
        <f>IF(AND(I179="",J179=""),"","1) ")</f>
        <v/>
      </c>
      <c r="AE179" s="318" t="str">
        <f>CONCATENATE(AD179,I179,J179," ",H179,CHAR(10),AD180,I180,J180," ",H180,CHAR(10),AD181,I181,J181," ",H181,CHAR(10),AD182,I182,J182," ",H182,CHAR(10),AD183,I183,J183," ",H183,CHAR(10))</f>
        <v xml:space="preserve"> 
</v>
      </c>
      <c r="AF179" s="318" t="str">
        <f>CONCATENATE(AD184,I184,J184," ",H184,CHAR(10),AD185,I185,J185," ",H185,CHAR(10),AD186,I186,J186," ",H186,CHAR(10))</f>
        <v xml:space="preserve"> 
</v>
      </c>
      <c r="AG179" s="318" t="str">
        <f>CONCATENATE(AE179,AF179)</f>
        <v xml:space="preserve"> 
</v>
      </c>
      <c r="AH179" s="207" t="str">
        <f>IF(AND(E179=""),"","1) ")</f>
        <v/>
      </c>
      <c r="AI179" s="318" t="str">
        <f>CONCATENATE(AH179,E179,CHAR(10),AH180,E180,CHAR(10),AH181,E181,CHAR(10),AH182,E182)</f>
        <v xml:space="preserve">
</v>
      </c>
      <c r="AJ179" s="318" t="str">
        <f>CONCATENATE(AH183,E183,CHAR(10),AH184,E184,CHAR(10),AH185,E185,CHAR(10),AH186,E186)</f>
        <v xml:space="preserve">
</v>
      </c>
      <c r="AK179" s="207"/>
      <c r="AL179" s="207"/>
      <c r="AM179" s="207" t="str">
        <f t="shared" si="21"/>
        <v/>
      </c>
      <c r="AN179" s="207" t="str">
        <f>IF(AO179&lt;&gt;"",SUM($AM$3:AM179),"")</f>
        <v/>
      </c>
      <c r="AO179" s="207" t="str">
        <f t="shared" si="22"/>
        <v/>
      </c>
      <c r="AQ179" s="315" t="str">
        <f ca="1">IF(ISNA(VLOOKUP(A179,Homework,$AK$1+1,FALSE)), "",VLOOKUP(A179,Homework,$AK$1+1,FALSE))</f>
        <v/>
      </c>
      <c r="AX179" s="129" t="str">
        <f ca="1">IF(ISNA(VLOOKUP($A179,Timetable,$AX$1,FALSE)),"",VLOOKUP($A179,Timetable,$AX$1,FALSE))</f>
        <v/>
      </c>
      <c r="AY179" s="129">
        <f ca="1">IF(ISNA(VLOOKUP($A179,Timetable,$AY$1,FALSE)),"",VLOOKUP($A179,Timetable,$AY$1,FALSE))</f>
        <v>13</v>
      </c>
      <c r="AZ179" s="129" t="str">
        <f ca="1">IF(ISNA(VLOOKUP($A179,Timetable,$AZ$1,FALSE)),"",VLOOKUP($A179,Timetable,$AZ$1,FALSE))</f>
        <v>7c2</v>
      </c>
      <c r="BA179" s="129" t="str">
        <f ca="1">IF(ISNA(VLOOKUP($A179,Timetable,$BA$1,FALSE)),"",VLOOKUP($A179,Timetable,$BA$1,FALSE))</f>
        <v>10a2</v>
      </c>
      <c r="BB179" s="129" t="str">
        <f ca="1">IF(ISNA(VLOOKUP($A179,Timetable,$BB$1,FALSE)),"",VLOOKUP($A179,Timetable,$BB$1,FALSE))</f>
        <v>8a1</v>
      </c>
      <c r="BC179" s="129" t="str">
        <f ca="1">IF(ISNA(VLOOKUP($A179,Timetable,$BC$1,FALSE)),"",VLOOKUP($A179,Timetable,$BC$1,FALSE))</f>
        <v/>
      </c>
    </row>
    <row r="180" spans="1:55" s="129" customFormat="1" x14ac:dyDescent="0.2">
      <c r="A180" s="335"/>
      <c r="B180" s="313"/>
      <c r="C180" s="313"/>
      <c r="D180" s="328"/>
      <c r="E180" s="132"/>
      <c r="F180" s="313"/>
      <c r="G180" s="35" t="s">
        <v>77</v>
      </c>
      <c r="H180" s="35"/>
      <c r="I180" s="35"/>
      <c r="J180" s="35"/>
      <c r="K180" s="34"/>
      <c r="L180" s="34"/>
      <c r="M180" s="311"/>
      <c r="N180" s="325"/>
      <c r="O180" s="313"/>
      <c r="P180" s="313"/>
      <c r="Q180" s="313"/>
      <c r="R180" s="313"/>
      <c r="S180" s="313"/>
      <c r="T180" s="313"/>
      <c r="U180" s="314"/>
      <c r="V180" s="314"/>
      <c r="W180" s="314"/>
      <c r="X180" s="314"/>
      <c r="Y180" s="314"/>
      <c r="Z180" s="333"/>
      <c r="AA180" s="314"/>
      <c r="AB180" s="207" t="str">
        <f t="shared" si="28"/>
        <v/>
      </c>
      <c r="AC180" s="322"/>
      <c r="AD180" s="208" t="str">
        <f>IF(AND(I180="",J180=""),"","2) ")</f>
        <v/>
      </c>
      <c r="AE180" s="319"/>
      <c r="AF180" s="319"/>
      <c r="AG180" s="319"/>
      <c r="AH180" s="207" t="str">
        <f>IF(AND(E180=""),"","2) ")</f>
        <v/>
      </c>
      <c r="AI180" s="319"/>
      <c r="AJ180" s="319"/>
      <c r="AK180" s="207"/>
      <c r="AL180" s="208"/>
      <c r="AM180" s="207" t="str">
        <f t="shared" si="21"/>
        <v/>
      </c>
      <c r="AN180" s="207" t="str">
        <f>IF(AO180&lt;&gt;"",SUM($AM$3:AM180),"")</f>
        <v/>
      </c>
      <c r="AO180" s="207" t="str">
        <f t="shared" si="22"/>
        <v/>
      </c>
      <c r="AQ180" s="316"/>
    </row>
    <row r="181" spans="1:55" s="129" customFormat="1" x14ac:dyDescent="0.2">
      <c r="A181" s="335"/>
      <c r="B181" s="313"/>
      <c r="C181" s="313"/>
      <c r="D181" s="328"/>
      <c r="E181" s="135"/>
      <c r="F181" s="313"/>
      <c r="G181" s="35"/>
      <c r="H181" s="35"/>
      <c r="I181" s="35"/>
      <c r="J181" s="35"/>
      <c r="K181" s="34"/>
      <c r="L181" s="34"/>
      <c r="M181" s="311"/>
      <c r="N181" s="325"/>
      <c r="O181" s="313"/>
      <c r="P181" s="313"/>
      <c r="Q181" s="313"/>
      <c r="R181" s="313"/>
      <c r="S181" s="313"/>
      <c r="T181" s="313"/>
      <c r="U181" s="314"/>
      <c r="V181" s="314"/>
      <c r="W181" s="314"/>
      <c r="X181" s="314"/>
      <c r="Y181" s="314"/>
      <c r="Z181" s="333"/>
      <c r="AA181" s="314"/>
      <c r="AB181" s="207" t="str">
        <f t="shared" si="28"/>
        <v/>
      </c>
      <c r="AC181" s="322"/>
      <c r="AD181" s="208" t="str">
        <f>IF(AND(I181="",J181=""),"","3) ")</f>
        <v/>
      </c>
      <c r="AE181" s="319"/>
      <c r="AF181" s="319"/>
      <c r="AG181" s="319"/>
      <c r="AH181" s="207" t="str">
        <f>IF(AND(E181=""),"","3) ")</f>
        <v/>
      </c>
      <c r="AI181" s="319"/>
      <c r="AJ181" s="319"/>
      <c r="AK181" s="207"/>
      <c r="AL181" s="208"/>
      <c r="AM181" s="207" t="str">
        <f t="shared" si="21"/>
        <v/>
      </c>
      <c r="AN181" s="209" t="str">
        <f>IF(AO181&lt;&gt;"",SUM($AM$3:AM181),"")</f>
        <v/>
      </c>
      <c r="AO181" s="207" t="str">
        <f t="shared" si="22"/>
        <v/>
      </c>
      <c r="AQ181" s="316"/>
    </row>
    <row r="182" spans="1:55" s="129" customFormat="1" x14ac:dyDescent="0.2">
      <c r="A182" s="335"/>
      <c r="B182" s="313"/>
      <c r="C182" s="313"/>
      <c r="D182" s="329"/>
      <c r="E182" s="132"/>
      <c r="F182" s="313"/>
      <c r="G182" s="35"/>
      <c r="H182" s="35"/>
      <c r="I182" s="35"/>
      <c r="J182" s="35"/>
      <c r="K182" s="34"/>
      <c r="L182" s="34"/>
      <c r="M182" s="311"/>
      <c r="N182" s="325"/>
      <c r="O182" s="313"/>
      <c r="P182" s="313"/>
      <c r="Q182" s="313"/>
      <c r="R182" s="313"/>
      <c r="S182" s="313"/>
      <c r="T182" s="313"/>
      <c r="U182" s="314"/>
      <c r="V182" s="314"/>
      <c r="W182" s="314"/>
      <c r="X182" s="314"/>
      <c r="Y182" s="314"/>
      <c r="Z182" s="333"/>
      <c r="AA182" s="314"/>
      <c r="AB182" s="207" t="str">
        <f t="shared" si="28"/>
        <v/>
      </c>
      <c r="AC182" s="322"/>
      <c r="AD182" s="208" t="str">
        <f>IF(AND(I182="",J182=""),"","4) ")</f>
        <v/>
      </c>
      <c r="AE182" s="319"/>
      <c r="AF182" s="319"/>
      <c r="AG182" s="319"/>
      <c r="AH182" s="207" t="str">
        <f>IF(AND(E182=""),"","4) ")</f>
        <v/>
      </c>
      <c r="AI182" s="319"/>
      <c r="AJ182" s="319"/>
      <c r="AK182" s="207"/>
      <c r="AL182" s="208"/>
      <c r="AM182" s="207" t="str">
        <f t="shared" si="21"/>
        <v/>
      </c>
      <c r="AN182" s="209" t="str">
        <f>IF(AO182&lt;&gt;"",SUM($AM$3:AM182),"")</f>
        <v/>
      </c>
      <c r="AO182" s="207" t="str">
        <f t="shared" si="22"/>
        <v/>
      </c>
      <c r="AQ182" s="316"/>
    </row>
    <row r="183" spans="1:55" s="129" customFormat="1" x14ac:dyDescent="0.2">
      <c r="A183" s="335"/>
      <c r="B183" s="313"/>
      <c r="C183" s="313"/>
      <c r="D183" s="330" t="s">
        <v>184</v>
      </c>
      <c r="E183" s="135"/>
      <c r="F183" s="313"/>
      <c r="G183" s="35"/>
      <c r="H183" s="35"/>
      <c r="I183" s="35"/>
      <c r="J183" s="35"/>
      <c r="K183" s="34"/>
      <c r="L183" s="34"/>
      <c r="M183" s="311"/>
      <c r="N183" s="325"/>
      <c r="O183" s="313"/>
      <c r="P183" s="313"/>
      <c r="Q183" s="313"/>
      <c r="R183" s="313"/>
      <c r="S183" s="313"/>
      <c r="T183" s="313"/>
      <c r="U183" s="314"/>
      <c r="V183" s="314"/>
      <c r="W183" s="314"/>
      <c r="X183" s="314"/>
      <c r="Y183" s="314"/>
      <c r="Z183" s="333"/>
      <c r="AA183" s="314"/>
      <c r="AB183" s="207" t="str">
        <f t="shared" si="28"/>
        <v/>
      </c>
      <c r="AC183" s="322"/>
      <c r="AD183" s="208" t="str">
        <f>IF(AND(I183="",J183=""),"","5) ")</f>
        <v/>
      </c>
      <c r="AE183" s="319"/>
      <c r="AF183" s="319"/>
      <c r="AG183" s="319"/>
      <c r="AH183" s="207" t="str">
        <f>IF(AND(E183=""),"","1) ")</f>
        <v/>
      </c>
      <c r="AI183" s="319"/>
      <c r="AJ183" s="319"/>
      <c r="AK183" s="207"/>
      <c r="AL183" s="208"/>
      <c r="AM183" s="207" t="str">
        <f t="shared" si="21"/>
        <v/>
      </c>
      <c r="AN183" s="209" t="str">
        <f>IF(AO183&lt;&gt;"",SUM($AM$3:AM183),"")</f>
        <v/>
      </c>
      <c r="AO183" s="207" t="str">
        <f t="shared" si="22"/>
        <v/>
      </c>
      <c r="AQ183" s="316"/>
    </row>
    <row r="184" spans="1:55" s="129" customFormat="1" x14ac:dyDescent="0.2">
      <c r="A184" s="236" t="str">
        <f ca="1">IF(A179&lt;&gt;"","Lesson"&amp;" "&amp;MATCH($A$1,AX179:BC179,0),"")</f>
        <v>Lesson 4</v>
      </c>
      <c r="B184" s="313"/>
      <c r="C184" s="313"/>
      <c r="D184" s="331"/>
      <c r="E184" s="132"/>
      <c r="F184" s="313"/>
      <c r="G184" s="35"/>
      <c r="H184" s="35"/>
      <c r="I184" s="35"/>
      <c r="J184" s="35"/>
      <c r="K184" s="34"/>
      <c r="L184" s="34"/>
      <c r="M184" s="311"/>
      <c r="N184" s="325"/>
      <c r="O184" s="313"/>
      <c r="P184" s="313"/>
      <c r="Q184" s="313"/>
      <c r="R184" s="313"/>
      <c r="S184" s="313"/>
      <c r="T184" s="313"/>
      <c r="U184" s="314"/>
      <c r="V184" s="314"/>
      <c r="W184" s="314"/>
      <c r="X184" s="314"/>
      <c r="Y184" s="314"/>
      <c r="Z184" s="333"/>
      <c r="AA184" s="314"/>
      <c r="AB184" s="207" t="str">
        <f t="shared" si="28"/>
        <v/>
      </c>
      <c r="AC184" s="322"/>
      <c r="AD184" s="208" t="str">
        <f>IF(AND(I184="",J184=""),"","6) ")</f>
        <v/>
      </c>
      <c r="AE184" s="319"/>
      <c r="AF184" s="319"/>
      <c r="AG184" s="319"/>
      <c r="AH184" s="207" t="str">
        <f>IF(AND(E184=""),"","2) ")</f>
        <v/>
      </c>
      <c r="AI184" s="319"/>
      <c r="AJ184" s="319"/>
      <c r="AK184" s="207"/>
      <c r="AL184" s="208"/>
      <c r="AM184" s="207" t="str">
        <f t="shared" si="21"/>
        <v/>
      </c>
      <c r="AN184" s="209" t="str">
        <f>IF(AO184&lt;&gt;"",SUM($AM$3:AM184),"")</f>
        <v/>
      </c>
      <c r="AO184" s="207" t="str">
        <f t="shared" si="22"/>
        <v/>
      </c>
      <c r="AQ184" s="316"/>
    </row>
    <row r="185" spans="1:55" s="129" customFormat="1" x14ac:dyDescent="0.2">
      <c r="A185" s="237" t="str">
        <f ca="1">IF(A179&lt;&gt;"","Room"&amp;VLOOKUP(A179,Rooms,MATCH($A$1,AX179:BC179,0)+1,FALSE),"")</f>
        <v>Room</v>
      </c>
      <c r="B185" s="313"/>
      <c r="C185" s="313"/>
      <c r="D185" s="331"/>
      <c r="E185" s="135"/>
      <c r="F185" s="313"/>
      <c r="G185" s="35"/>
      <c r="H185" s="35"/>
      <c r="I185" s="35"/>
      <c r="J185" s="35"/>
      <c r="K185" s="34"/>
      <c r="L185" s="34"/>
      <c r="M185" s="311"/>
      <c r="N185" s="325"/>
      <c r="O185" s="313"/>
      <c r="P185" s="313"/>
      <c r="Q185" s="313"/>
      <c r="R185" s="313"/>
      <c r="S185" s="313"/>
      <c r="T185" s="313"/>
      <c r="U185" s="314"/>
      <c r="V185" s="314"/>
      <c r="W185" s="314"/>
      <c r="X185" s="314"/>
      <c r="Y185" s="314"/>
      <c r="Z185" s="333"/>
      <c r="AA185" s="314"/>
      <c r="AB185" s="207" t="str">
        <f t="shared" si="28"/>
        <v/>
      </c>
      <c r="AC185" s="322"/>
      <c r="AD185" s="208" t="str">
        <f>IF(AND(I185="",J185=""),"","7) ")</f>
        <v/>
      </c>
      <c r="AE185" s="319"/>
      <c r="AF185" s="319"/>
      <c r="AG185" s="319"/>
      <c r="AH185" s="207" t="str">
        <f>IF(AND(E185=""),"","3) ")</f>
        <v/>
      </c>
      <c r="AI185" s="319"/>
      <c r="AJ185" s="319"/>
      <c r="AK185" s="207"/>
      <c r="AL185" s="208"/>
      <c r="AM185" s="207" t="str">
        <f t="shared" si="21"/>
        <v/>
      </c>
      <c r="AN185" s="209" t="str">
        <f>IF(AO185&lt;&gt;"",SUM($AM$3:AM185),"")</f>
        <v/>
      </c>
      <c r="AO185" s="207" t="str">
        <f t="shared" si="22"/>
        <v/>
      </c>
      <c r="AQ185" s="316"/>
    </row>
    <row r="186" spans="1:55" s="129" customFormat="1" x14ac:dyDescent="0.2">
      <c r="A186" s="238"/>
      <c r="B186" s="313"/>
      <c r="C186" s="313"/>
      <c r="D186" s="332"/>
      <c r="E186" s="132"/>
      <c r="F186" s="313"/>
      <c r="G186" s="35" t="s">
        <v>76</v>
      </c>
      <c r="H186" s="35"/>
      <c r="I186" s="35"/>
      <c r="J186" s="35"/>
      <c r="K186" s="34"/>
      <c r="L186" s="36"/>
      <c r="M186" s="312"/>
      <c r="N186" s="326"/>
      <c r="O186" s="313"/>
      <c r="P186" s="313"/>
      <c r="Q186" s="313"/>
      <c r="R186" s="313"/>
      <c r="S186" s="313"/>
      <c r="T186" s="313"/>
      <c r="U186" s="314"/>
      <c r="V186" s="314"/>
      <c r="W186" s="314"/>
      <c r="X186" s="314"/>
      <c r="Y186" s="314"/>
      <c r="Z186" s="333"/>
      <c r="AA186" s="314"/>
      <c r="AB186" s="207" t="str">
        <f ca="1">IF(M179="","",M179)</f>
        <v/>
      </c>
      <c r="AC186" s="323"/>
      <c r="AD186" s="208" t="str">
        <f>IF(AND(I186="",J186=""),"","8) ")</f>
        <v/>
      </c>
      <c r="AE186" s="320"/>
      <c r="AF186" s="320"/>
      <c r="AG186" s="320"/>
      <c r="AH186" s="207" t="str">
        <f>IF(AND(E186=""),"","4) ")</f>
        <v/>
      </c>
      <c r="AI186" s="320"/>
      <c r="AJ186" s="320"/>
      <c r="AK186" s="207"/>
      <c r="AL186" s="208"/>
      <c r="AM186" s="207" t="str">
        <f t="shared" ca="1" si="21"/>
        <v/>
      </c>
      <c r="AN186" s="209" t="str">
        <f ca="1">IF(AO186&lt;&gt;"",SUM($AM$3:AM186),"")</f>
        <v/>
      </c>
      <c r="AO186" s="207" t="str">
        <f t="shared" ca="1" si="22"/>
        <v/>
      </c>
      <c r="AQ186" s="317"/>
    </row>
    <row r="187" spans="1:55" s="129" customFormat="1" x14ac:dyDescent="0.2">
      <c r="A187" s="334" t="str">
        <f ca="1">IF(ISNA(VLOOKUP(AC187,INDIRECT($AL$1),2, FALSE)),"", VLOOKUP(AC187,INDIRECT($AL$1),2, FALSE))</f>
        <v>Thursday 16th Dec</v>
      </c>
      <c r="B187" s="313"/>
      <c r="C187" s="313"/>
      <c r="D187" s="327" t="s">
        <v>183</v>
      </c>
      <c r="E187" s="135"/>
      <c r="F187" s="313"/>
      <c r="G187" s="35" t="s">
        <v>75</v>
      </c>
      <c r="H187" s="35"/>
      <c r="I187" s="35"/>
      <c r="J187" s="35"/>
      <c r="K187" s="34"/>
      <c r="L187" s="34"/>
      <c r="M187" s="310" t="str">
        <f ca="1">AQ187</f>
        <v/>
      </c>
      <c r="N187" s="324"/>
      <c r="O187" s="313"/>
      <c r="P187" s="313"/>
      <c r="Q187" s="313"/>
      <c r="R187" s="313"/>
      <c r="S187" s="313"/>
      <c r="T187" s="313"/>
      <c r="U187" s="314"/>
      <c r="V187" s="314"/>
      <c r="W187" s="314"/>
      <c r="X187" s="314"/>
      <c r="Y187" s="314"/>
      <c r="Z187" s="314"/>
      <c r="AA187" s="314"/>
      <c r="AB187" s="207" t="str">
        <f t="shared" ref="AB187:AB193" si="29">IF(L187="Yes",J187,"")</f>
        <v/>
      </c>
      <c r="AC187" s="321">
        <v>24</v>
      </c>
      <c r="AD187" s="208" t="str">
        <f>IF(AND(I187="",J187=""),"","1) ")</f>
        <v/>
      </c>
      <c r="AE187" s="318" t="str">
        <f>CONCATENATE(AD187,I187,J187," ",H187,CHAR(10),AD188,I188,J188," ",H188,CHAR(10),AD189,I189,J189," ",H189,CHAR(10),AD190,I190,J190," ",H190,CHAR(10),AD191,I191,J191," ",H191,CHAR(10))</f>
        <v xml:space="preserve"> 
</v>
      </c>
      <c r="AF187" s="318" t="str">
        <f>CONCATENATE(AD192,I192,J192," ",H192,CHAR(10),AD193,I193,J193," ",H193,CHAR(10),AD194,I194,J194," ",H194,CHAR(10))</f>
        <v xml:space="preserve"> 
</v>
      </c>
      <c r="AG187" s="318" t="str">
        <f>CONCATENATE(AE187,AF187)</f>
        <v xml:space="preserve"> 
</v>
      </c>
      <c r="AH187" s="207" t="str">
        <f>IF(AND(E187=""),"","1) ")</f>
        <v/>
      </c>
      <c r="AI187" s="318" t="str">
        <f>CONCATENATE(AH187,E187,CHAR(10),AH188,E188,CHAR(10),AH189,E189,CHAR(10),AH190,E190)</f>
        <v xml:space="preserve">
</v>
      </c>
      <c r="AJ187" s="318" t="str">
        <f>CONCATENATE(AH191,E191,CHAR(10),AH192,E192,CHAR(10),AH193,E193,CHAR(10),AH194,E194)</f>
        <v xml:space="preserve">
</v>
      </c>
      <c r="AK187" s="207"/>
      <c r="AL187" s="207"/>
      <c r="AM187" s="207" t="str">
        <f t="shared" si="21"/>
        <v/>
      </c>
      <c r="AN187" s="207" t="str">
        <f>IF(AO187&lt;&gt;"",SUM($AM$3:AM187),"")</f>
        <v/>
      </c>
      <c r="AO187" s="207" t="str">
        <f t="shared" si="22"/>
        <v/>
      </c>
      <c r="AQ187" s="315" t="str">
        <f ca="1">IF(ISNA(VLOOKUP(A187,Homework,$AK$1+1,FALSE)), "",VLOOKUP(A187,Homework,$AK$1+1,FALSE))</f>
        <v/>
      </c>
      <c r="AX187" s="129">
        <f ca="1">IF(ISNA(VLOOKUP($A187,Timetable,$AX$1,FALSE)),"",VLOOKUP($A187,Timetable,$AX$1,FALSE))</f>
        <v>12</v>
      </c>
      <c r="AY187" s="129" t="str">
        <f ca="1">IF(ISNA(VLOOKUP($A187,Timetable,$AY$1,FALSE)),"",VLOOKUP($A187,Timetable,$AY$1,FALSE))</f>
        <v>10a2</v>
      </c>
      <c r="AZ187" s="129" t="str">
        <f ca="1">IF(ISNA(VLOOKUP($A187,Timetable,$AZ$1,FALSE)),"",VLOOKUP($A187,Timetable,$AZ$1,FALSE))</f>
        <v>7c2</v>
      </c>
      <c r="BA187" s="129" t="str">
        <f ca="1">IF(ISNA(VLOOKUP($A187,Timetable,$BA$1,FALSE)),"",VLOOKUP($A187,Timetable,$BA$1,FALSE))</f>
        <v>11b3</v>
      </c>
      <c r="BB187" s="129">
        <f ca="1">IF(ISNA(VLOOKUP($A187,Timetable,$BB$1,FALSE)),"",VLOOKUP($A187,Timetable,$BB$1,FALSE))</f>
        <v>13</v>
      </c>
      <c r="BC187" s="129" t="str">
        <f ca="1">IF(ISNA(VLOOKUP($A187,Timetable,$BC$1,FALSE)),"",VLOOKUP($A187,Timetable,$BC$1,FALSE))</f>
        <v/>
      </c>
    </row>
    <row r="188" spans="1:55" s="129" customFormat="1" x14ac:dyDescent="0.2">
      <c r="A188" s="335"/>
      <c r="B188" s="313"/>
      <c r="C188" s="313"/>
      <c r="D188" s="328"/>
      <c r="E188" s="132"/>
      <c r="F188" s="313"/>
      <c r="G188" s="35" t="s">
        <v>77</v>
      </c>
      <c r="H188" s="35"/>
      <c r="I188" s="35"/>
      <c r="J188" s="35"/>
      <c r="K188" s="34"/>
      <c r="L188" s="34"/>
      <c r="M188" s="311"/>
      <c r="N188" s="325"/>
      <c r="O188" s="313"/>
      <c r="P188" s="313"/>
      <c r="Q188" s="313"/>
      <c r="R188" s="313"/>
      <c r="S188" s="313"/>
      <c r="T188" s="313"/>
      <c r="U188" s="314"/>
      <c r="V188" s="314"/>
      <c r="W188" s="314"/>
      <c r="X188" s="314"/>
      <c r="Y188" s="314"/>
      <c r="Z188" s="333"/>
      <c r="AA188" s="314"/>
      <c r="AB188" s="207" t="str">
        <f t="shared" si="29"/>
        <v/>
      </c>
      <c r="AC188" s="322"/>
      <c r="AD188" s="208" t="str">
        <f>IF(AND(I188="",J188=""),"","2) ")</f>
        <v/>
      </c>
      <c r="AE188" s="319"/>
      <c r="AF188" s="319"/>
      <c r="AG188" s="319"/>
      <c r="AH188" s="207" t="str">
        <f>IF(AND(E188=""),"","2) ")</f>
        <v/>
      </c>
      <c r="AI188" s="319"/>
      <c r="AJ188" s="319"/>
      <c r="AK188" s="207"/>
      <c r="AL188" s="208"/>
      <c r="AM188" s="207" t="str">
        <f t="shared" si="21"/>
        <v/>
      </c>
      <c r="AN188" s="207" t="str">
        <f>IF(AO188&lt;&gt;"",SUM($AM$3:AM188),"")</f>
        <v/>
      </c>
      <c r="AO188" s="207" t="str">
        <f t="shared" si="22"/>
        <v/>
      </c>
      <c r="AQ188" s="316"/>
    </row>
    <row r="189" spans="1:55" s="129" customFormat="1" x14ac:dyDescent="0.2">
      <c r="A189" s="335"/>
      <c r="B189" s="313"/>
      <c r="C189" s="313"/>
      <c r="D189" s="328"/>
      <c r="E189" s="135"/>
      <c r="F189" s="313"/>
      <c r="G189" s="35"/>
      <c r="H189" s="35"/>
      <c r="I189" s="35"/>
      <c r="J189" s="35"/>
      <c r="K189" s="34"/>
      <c r="L189" s="34"/>
      <c r="M189" s="311"/>
      <c r="N189" s="325"/>
      <c r="O189" s="313"/>
      <c r="P189" s="313"/>
      <c r="Q189" s="313"/>
      <c r="R189" s="313"/>
      <c r="S189" s="313"/>
      <c r="T189" s="313"/>
      <c r="U189" s="314"/>
      <c r="V189" s="314"/>
      <c r="W189" s="314"/>
      <c r="X189" s="314"/>
      <c r="Y189" s="314"/>
      <c r="Z189" s="333"/>
      <c r="AA189" s="314"/>
      <c r="AB189" s="207" t="str">
        <f t="shared" si="29"/>
        <v/>
      </c>
      <c r="AC189" s="322"/>
      <c r="AD189" s="208" t="str">
        <f>IF(AND(I189="",J189=""),"","3) ")</f>
        <v/>
      </c>
      <c r="AE189" s="319"/>
      <c r="AF189" s="319"/>
      <c r="AG189" s="319"/>
      <c r="AH189" s="207" t="str">
        <f>IF(AND(E189=""),"","3) ")</f>
        <v/>
      </c>
      <c r="AI189" s="319"/>
      <c r="AJ189" s="319"/>
      <c r="AK189" s="207"/>
      <c r="AL189" s="208"/>
      <c r="AM189" s="207" t="str">
        <f t="shared" si="21"/>
        <v/>
      </c>
      <c r="AN189" s="209" t="str">
        <f>IF(AO189&lt;&gt;"",SUM($AM$3:AM189),"")</f>
        <v/>
      </c>
      <c r="AO189" s="207" t="str">
        <f t="shared" si="22"/>
        <v/>
      </c>
      <c r="AQ189" s="316"/>
    </row>
    <row r="190" spans="1:55" s="129" customFormat="1" x14ac:dyDescent="0.2">
      <c r="A190" s="335"/>
      <c r="B190" s="313"/>
      <c r="C190" s="313"/>
      <c r="D190" s="329"/>
      <c r="E190" s="132"/>
      <c r="F190" s="313"/>
      <c r="G190" s="35"/>
      <c r="H190" s="35"/>
      <c r="I190" s="35"/>
      <c r="J190" s="35"/>
      <c r="K190" s="34"/>
      <c r="L190" s="34"/>
      <c r="M190" s="311"/>
      <c r="N190" s="325"/>
      <c r="O190" s="313"/>
      <c r="P190" s="313"/>
      <c r="Q190" s="313"/>
      <c r="R190" s="313"/>
      <c r="S190" s="313"/>
      <c r="T190" s="313"/>
      <c r="U190" s="314"/>
      <c r="V190" s="314"/>
      <c r="W190" s="314"/>
      <c r="X190" s="314"/>
      <c r="Y190" s="314"/>
      <c r="Z190" s="333"/>
      <c r="AA190" s="314"/>
      <c r="AB190" s="207" t="str">
        <f t="shared" si="29"/>
        <v/>
      </c>
      <c r="AC190" s="322"/>
      <c r="AD190" s="208" t="str">
        <f>IF(AND(I190="",J190=""),"","4) ")</f>
        <v/>
      </c>
      <c r="AE190" s="319"/>
      <c r="AF190" s="319"/>
      <c r="AG190" s="319"/>
      <c r="AH190" s="207" t="str">
        <f>IF(AND(E190=""),"","4) ")</f>
        <v/>
      </c>
      <c r="AI190" s="319"/>
      <c r="AJ190" s="319"/>
      <c r="AK190" s="207"/>
      <c r="AL190" s="208"/>
      <c r="AM190" s="207" t="str">
        <f t="shared" si="21"/>
        <v/>
      </c>
      <c r="AN190" s="209" t="str">
        <f>IF(AO190&lt;&gt;"",SUM($AM$3:AM190),"")</f>
        <v/>
      </c>
      <c r="AO190" s="207" t="str">
        <f t="shared" si="22"/>
        <v/>
      </c>
      <c r="AQ190" s="316"/>
    </row>
    <row r="191" spans="1:55" s="129" customFormat="1" x14ac:dyDescent="0.2">
      <c r="A191" s="335"/>
      <c r="B191" s="313"/>
      <c r="C191" s="313"/>
      <c r="D191" s="330" t="s">
        <v>184</v>
      </c>
      <c r="E191" s="135"/>
      <c r="F191" s="313"/>
      <c r="G191" s="35"/>
      <c r="H191" s="35"/>
      <c r="I191" s="35"/>
      <c r="J191" s="35"/>
      <c r="K191" s="34"/>
      <c r="L191" s="34"/>
      <c r="M191" s="311"/>
      <c r="N191" s="325"/>
      <c r="O191" s="313"/>
      <c r="P191" s="313"/>
      <c r="Q191" s="313"/>
      <c r="R191" s="313"/>
      <c r="S191" s="313"/>
      <c r="T191" s="313"/>
      <c r="U191" s="314"/>
      <c r="V191" s="314"/>
      <c r="W191" s="314"/>
      <c r="X191" s="314"/>
      <c r="Y191" s="314"/>
      <c r="Z191" s="333"/>
      <c r="AA191" s="314"/>
      <c r="AB191" s="207" t="str">
        <f t="shared" si="29"/>
        <v/>
      </c>
      <c r="AC191" s="322"/>
      <c r="AD191" s="208" t="str">
        <f>IF(AND(I191="",J191=""),"","5) ")</f>
        <v/>
      </c>
      <c r="AE191" s="319"/>
      <c r="AF191" s="319"/>
      <c r="AG191" s="319"/>
      <c r="AH191" s="207" t="str">
        <f>IF(AND(E191=""),"","1) ")</f>
        <v/>
      </c>
      <c r="AI191" s="319"/>
      <c r="AJ191" s="319"/>
      <c r="AK191" s="207"/>
      <c r="AL191" s="208"/>
      <c r="AM191" s="207" t="str">
        <f t="shared" si="21"/>
        <v/>
      </c>
      <c r="AN191" s="209" t="str">
        <f>IF(AO191&lt;&gt;"",SUM($AM$3:AM191),"")</f>
        <v/>
      </c>
      <c r="AO191" s="207" t="str">
        <f t="shared" si="22"/>
        <v/>
      </c>
      <c r="AQ191" s="316"/>
    </row>
    <row r="192" spans="1:55" s="129" customFormat="1" x14ac:dyDescent="0.2">
      <c r="A192" s="236" t="str">
        <f ca="1">IF(A187&lt;&gt;"","Lesson"&amp;" "&amp;MATCH($A$1,AX187:BC187,0),"")</f>
        <v>Lesson 2</v>
      </c>
      <c r="B192" s="313"/>
      <c r="C192" s="313"/>
      <c r="D192" s="331"/>
      <c r="E192" s="132"/>
      <c r="F192" s="313"/>
      <c r="G192" s="35"/>
      <c r="H192" s="35"/>
      <c r="I192" s="35"/>
      <c r="J192" s="35"/>
      <c r="K192" s="34"/>
      <c r="L192" s="34"/>
      <c r="M192" s="311"/>
      <c r="N192" s="325"/>
      <c r="O192" s="313"/>
      <c r="P192" s="313"/>
      <c r="Q192" s="313"/>
      <c r="R192" s="313"/>
      <c r="S192" s="313"/>
      <c r="T192" s="313"/>
      <c r="U192" s="314"/>
      <c r="V192" s="314"/>
      <c r="W192" s="314"/>
      <c r="X192" s="314"/>
      <c r="Y192" s="314"/>
      <c r="Z192" s="333"/>
      <c r="AA192" s="314"/>
      <c r="AB192" s="207" t="str">
        <f t="shared" si="29"/>
        <v/>
      </c>
      <c r="AC192" s="322"/>
      <c r="AD192" s="208" t="str">
        <f>IF(AND(I192="",J192=""),"","6) ")</f>
        <v/>
      </c>
      <c r="AE192" s="319"/>
      <c r="AF192" s="319"/>
      <c r="AG192" s="319"/>
      <c r="AH192" s="207" t="str">
        <f>IF(AND(E192=""),"","2) ")</f>
        <v/>
      </c>
      <c r="AI192" s="319"/>
      <c r="AJ192" s="319"/>
      <c r="AK192" s="207"/>
      <c r="AL192" s="208"/>
      <c r="AM192" s="207" t="str">
        <f t="shared" si="21"/>
        <v/>
      </c>
      <c r="AN192" s="209" t="str">
        <f>IF(AO192&lt;&gt;"",SUM($AM$3:AM192),"")</f>
        <v/>
      </c>
      <c r="AO192" s="207" t="str">
        <f t="shared" si="22"/>
        <v/>
      </c>
      <c r="AQ192" s="316"/>
    </row>
    <row r="193" spans="1:43" s="129" customFormat="1" x14ac:dyDescent="0.2">
      <c r="A193" s="237" t="str">
        <f ca="1">IF(A187&lt;&gt;"","Room"&amp;VLOOKUP(A187,Rooms,MATCH($A$1,AX187:BC187,0)+1,FALSE),"")</f>
        <v>Room</v>
      </c>
      <c r="B193" s="313"/>
      <c r="C193" s="313"/>
      <c r="D193" s="331"/>
      <c r="E193" s="135"/>
      <c r="F193" s="313"/>
      <c r="G193" s="35"/>
      <c r="H193" s="35"/>
      <c r="I193" s="35"/>
      <c r="J193" s="35"/>
      <c r="K193" s="34"/>
      <c r="L193" s="34"/>
      <c r="M193" s="311"/>
      <c r="N193" s="325"/>
      <c r="O193" s="313"/>
      <c r="P193" s="313"/>
      <c r="Q193" s="313"/>
      <c r="R193" s="313"/>
      <c r="S193" s="313"/>
      <c r="T193" s="313"/>
      <c r="U193" s="314"/>
      <c r="V193" s="314"/>
      <c r="W193" s="314"/>
      <c r="X193" s="314"/>
      <c r="Y193" s="314"/>
      <c r="Z193" s="333"/>
      <c r="AA193" s="314"/>
      <c r="AB193" s="207" t="str">
        <f t="shared" si="29"/>
        <v/>
      </c>
      <c r="AC193" s="322"/>
      <c r="AD193" s="208" t="str">
        <f>IF(AND(I193="",J193=""),"","7) ")</f>
        <v/>
      </c>
      <c r="AE193" s="319"/>
      <c r="AF193" s="319"/>
      <c r="AG193" s="319"/>
      <c r="AH193" s="207" t="str">
        <f>IF(AND(E193=""),"","3) ")</f>
        <v/>
      </c>
      <c r="AI193" s="319"/>
      <c r="AJ193" s="319"/>
      <c r="AK193" s="207"/>
      <c r="AL193" s="208"/>
      <c r="AM193" s="207" t="str">
        <f t="shared" si="21"/>
        <v/>
      </c>
      <c r="AN193" s="209" t="str">
        <f>IF(AO193&lt;&gt;"",SUM($AM$3:AM193),"")</f>
        <v/>
      </c>
      <c r="AO193" s="207" t="str">
        <f t="shared" si="22"/>
        <v/>
      </c>
      <c r="AQ193" s="316"/>
    </row>
    <row r="194" spans="1:43" s="129" customFormat="1" x14ac:dyDescent="0.2">
      <c r="A194" s="238"/>
      <c r="B194" s="313"/>
      <c r="C194" s="313"/>
      <c r="D194" s="332"/>
      <c r="E194" s="132"/>
      <c r="F194" s="313"/>
      <c r="G194" s="35" t="s">
        <v>76</v>
      </c>
      <c r="H194" s="35"/>
      <c r="I194" s="35"/>
      <c r="J194" s="35"/>
      <c r="K194" s="34"/>
      <c r="L194" s="36"/>
      <c r="M194" s="312"/>
      <c r="N194" s="326"/>
      <c r="O194" s="313"/>
      <c r="P194" s="313"/>
      <c r="Q194" s="313"/>
      <c r="R194" s="313"/>
      <c r="S194" s="313"/>
      <c r="T194" s="313"/>
      <c r="U194" s="314"/>
      <c r="V194" s="314"/>
      <c r="W194" s="314"/>
      <c r="X194" s="314"/>
      <c r="Y194" s="314"/>
      <c r="Z194" s="333"/>
      <c r="AA194" s="314"/>
      <c r="AB194" s="207" t="str">
        <f ca="1">IF(M187="","",M187)</f>
        <v/>
      </c>
      <c r="AC194" s="323"/>
      <c r="AD194" s="208" t="str">
        <f>IF(AND(I194="",J194=""),"","8) ")</f>
        <v/>
      </c>
      <c r="AE194" s="320"/>
      <c r="AF194" s="320"/>
      <c r="AG194" s="320"/>
      <c r="AH194" s="207" t="str">
        <f>IF(AND(E194=""),"","4) ")</f>
        <v/>
      </c>
      <c r="AI194" s="320"/>
      <c r="AJ194" s="320"/>
      <c r="AK194" s="207"/>
      <c r="AL194" s="208"/>
      <c r="AM194" s="207" t="str">
        <f t="shared" ca="1" si="21"/>
        <v/>
      </c>
      <c r="AN194" s="209" t="str">
        <f ca="1">IF(AO194&lt;&gt;"",SUM($AM$3:AM194),"")</f>
        <v/>
      </c>
      <c r="AO194" s="207" t="str">
        <f t="shared" ca="1" si="22"/>
        <v/>
      </c>
      <c r="AQ194" s="317"/>
    </row>
  </sheetData>
  <sheetProtection password="AA58" sheet="1" objects="1" scenarios="1"/>
  <mergeCells count="672">
    <mergeCell ref="A155:A159"/>
    <mergeCell ref="A163:A167"/>
    <mergeCell ref="A171:A175"/>
    <mergeCell ref="A179:A183"/>
    <mergeCell ref="A187:A191"/>
    <mergeCell ref="A107:A111"/>
    <mergeCell ref="A115:A119"/>
    <mergeCell ref="A123:A127"/>
    <mergeCell ref="A131:A135"/>
    <mergeCell ref="A139:A143"/>
    <mergeCell ref="A43:A47"/>
    <mergeCell ref="A51:A55"/>
    <mergeCell ref="A147:A151"/>
    <mergeCell ref="A59:A63"/>
    <mergeCell ref="A67:A71"/>
    <mergeCell ref="A75:A79"/>
    <mergeCell ref="A83:A87"/>
    <mergeCell ref="A91:A95"/>
    <mergeCell ref="A99:A103"/>
    <mergeCell ref="V187:V194"/>
    <mergeCell ref="F187:F194"/>
    <mergeCell ref="Y187:Y194"/>
    <mergeCell ref="S187:S194"/>
    <mergeCell ref="O187:O194"/>
    <mergeCell ref="A3:A7"/>
    <mergeCell ref="A11:A15"/>
    <mergeCell ref="A19:A23"/>
    <mergeCell ref="A27:A31"/>
    <mergeCell ref="A35:A39"/>
    <mergeCell ref="AE187:AE194"/>
    <mergeCell ref="AF187:AF194"/>
    <mergeCell ref="AE179:AE186"/>
    <mergeCell ref="Z187:Z194"/>
    <mergeCell ref="W187:W194"/>
    <mergeCell ref="D187:D190"/>
    <mergeCell ref="D191:D194"/>
    <mergeCell ref="M187:M194"/>
    <mergeCell ref="N187:N194"/>
    <mergeCell ref="X187:X194"/>
    <mergeCell ref="S179:S186"/>
    <mergeCell ref="N179:N186"/>
    <mergeCell ref="M179:M186"/>
    <mergeCell ref="AJ187:AJ194"/>
    <mergeCell ref="AG187:AG194"/>
    <mergeCell ref="AI187:AI194"/>
    <mergeCell ref="AA187:AA194"/>
    <mergeCell ref="AC187:AC194"/>
    <mergeCell ref="AF179:AF186"/>
    <mergeCell ref="AG179:AG186"/>
    <mergeCell ref="B171:B178"/>
    <mergeCell ref="U187:U194"/>
    <mergeCell ref="R187:R194"/>
    <mergeCell ref="P187:P194"/>
    <mergeCell ref="Q187:Q194"/>
    <mergeCell ref="T179:T186"/>
    <mergeCell ref="U179:U186"/>
    <mergeCell ref="Q179:Q186"/>
    <mergeCell ref="R179:R186"/>
    <mergeCell ref="B179:B186"/>
    <mergeCell ref="B187:B194"/>
    <mergeCell ref="C187:C194"/>
    <mergeCell ref="F179:F186"/>
    <mergeCell ref="P179:P186"/>
    <mergeCell ref="V179:V186"/>
    <mergeCell ref="T187:T194"/>
    <mergeCell ref="C179:C186"/>
    <mergeCell ref="D179:D182"/>
    <mergeCell ref="D183:D186"/>
    <mergeCell ref="O179:O186"/>
    <mergeCell ref="AC171:AC178"/>
    <mergeCell ref="R171:R178"/>
    <mergeCell ref="O171:O178"/>
    <mergeCell ref="AA179:AA186"/>
    <mergeCell ref="Z179:Z186"/>
    <mergeCell ref="X179:X186"/>
    <mergeCell ref="Y179:Y186"/>
    <mergeCell ref="AC179:AC186"/>
    <mergeCell ref="AA171:AA178"/>
    <mergeCell ref="W171:W178"/>
    <mergeCell ref="AG171:AG178"/>
    <mergeCell ref="W179:W186"/>
    <mergeCell ref="AG163:AG170"/>
    <mergeCell ref="AI163:AI170"/>
    <mergeCell ref="AJ179:AJ186"/>
    <mergeCell ref="AE171:AE178"/>
    <mergeCell ref="AF171:AF178"/>
    <mergeCell ref="AI179:AI186"/>
    <mergeCell ref="AJ171:AJ178"/>
    <mergeCell ref="AI171:AI178"/>
    <mergeCell ref="C171:C178"/>
    <mergeCell ref="D171:D174"/>
    <mergeCell ref="D175:D178"/>
    <mergeCell ref="S171:S178"/>
    <mergeCell ref="Q171:Q178"/>
    <mergeCell ref="F171:F178"/>
    <mergeCell ref="M171:M178"/>
    <mergeCell ref="N171:N178"/>
    <mergeCell ref="P171:P178"/>
    <mergeCell ref="T171:T178"/>
    <mergeCell ref="U171:U178"/>
    <mergeCell ref="V171:V178"/>
    <mergeCell ref="AJ163:AJ170"/>
    <mergeCell ref="AA163:AA170"/>
    <mergeCell ref="AC163:AC170"/>
    <mergeCell ref="AE163:AE170"/>
    <mergeCell ref="AF163:AF170"/>
    <mergeCell ref="Y171:Y178"/>
    <mergeCell ref="Z171:Z178"/>
    <mergeCell ref="Y155:Y162"/>
    <mergeCell ref="Z155:Z162"/>
    <mergeCell ref="R163:R170"/>
    <mergeCell ref="S163:S170"/>
    <mergeCell ref="V163:V170"/>
    <mergeCell ref="W163:W170"/>
    <mergeCell ref="X163:X170"/>
    <mergeCell ref="Y163:Y170"/>
    <mergeCell ref="S155:S162"/>
    <mergeCell ref="T155:T162"/>
    <mergeCell ref="P155:P162"/>
    <mergeCell ref="O155:O162"/>
    <mergeCell ref="X155:X162"/>
    <mergeCell ref="U155:U162"/>
    <mergeCell ref="V155:V162"/>
    <mergeCell ref="W155:W162"/>
    <mergeCell ref="R155:R162"/>
    <mergeCell ref="B163:B170"/>
    <mergeCell ref="C163:C170"/>
    <mergeCell ref="D163:D166"/>
    <mergeCell ref="O163:O170"/>
    <mergeCell ref="P163:P170"/>
    <mergeCell ref="N155:N162"/>
    <mergeCell ref="D167:D170"/>
    <mergeCell ref="F163:F170"/>
    <mergeCell ref="D155:D158"/>
    <mergeCell ref="M163:M170"/>
    <mergeCell ref="AJ155:AJ162"/>
    <mergeCell ref="D159:D162"/>
    <mergeCell ref="AG155:AG162"/>
    <mergeCell ref="AI155:AI162"/>
    <mergeCell ref="AA155:AA162"/>
    <mergeCell ref="AC155:AC162"/>
    <mergeCell ref="AE155:AE162"/>
    <mergeCell ref="AF155:AF162"/>
    <mergeCell ref="F155:F162"/>
    <mergeCell ref="Q155:Q162"/>
    <mergeCell ref="M155:M162"/>
    <mergeCell ref="B155:B162"/>
    <mergeCell ref="C155:C162"/>
    <mergeCell ref="B147:B154"/>
    <mergeCell ref="C147:C154"/>
    <mergeCell ref="AG147:AG154"/>
    <mergeCell ref="P147:P154"/>
    <mergeCell ref="Q147:Q154"/>
    <mergeCell ref="R147:R154"/>
    <mergeCell ref="S147:S154"/>
    <mergeCell ref="T147:T154"/>
    <mergeCell ref="U147:U154"/>
    <mergeCell ref="AJ147:AJ154"/>
    <mergeCell ref="V147:V154"/>
    <mergeCell ref="W147:W154"/>
    <mergeCell ref="X147:X154"/>
    <mergeCell ref="Y147:Y154"/>
    <mergeCell ref="Z147:Z154"/>
    <mergeCell ref="AA147:AA154"/>
    <mergeCell ref="AC147:AC154"/>
    <mergeCell ref="AE147:AE154"/>
    <mergeCell ref="AF147:AF154"/>
    <mergeCell ref="N147:N154"/>
    <mergeCell ref="O147:O154"/>
    <mergeCell ref="AJ139:AJ146"/>
    <mergeCell ref="X139:X146"/>
    <mergeCell ref="AA139:AA146"/>
    <mergeCell ref="AI139:AI146"/>
    <mergeCell ref="AE139:AE146"/>
    <mergeCell ref="AF139:AF146"/>
    <mergeCell ref="AG139:AG146"/>
    <mergeCell ref="AI147:AI154"/>
    <mergeCell ref="B139:B146"/>
    <mergeCell ref="C139:C146"/>
    <mergeCell ref="D139:D142"/>
    <mergeCell ref="D143:D146"/>
    <mergeCell ref="M147:M154"/>
    <mergeCell ref="F147:F154"/>
    <mergeCell ref="D151:D154"/>
    <mergeCell ref="D147:D150"/>
    <mergeCell ref="AJ131:AJ138"/>
    <mergeCell ref="AA131:AA138"/>
    <mergeCell ref="AC131:AC138"/>
    <mergeCell ref="AE131:AE138"/>
    <mergeCell ref="AF131:AF138"/>
    <mergeCell ref="AG131:AG138"/>
    <mergeCell ref="AI131:AI138"/>
    <mergeCell ref="Z131:Z138"/>
    <mergeCell ref="T131:T138"/>
    <mergeCell ref="U131:U138"/>
    <mergeCell ref="AC139:AC146"/>
    <mergeCell ref="Y139:Y146"/>
    <mergeCell ref="Z139:Z146"/>
    <mergeCell ref="U139:U146"/>
    <mergeCell ref="V139:V146"/>
    <mergeCell ref="W139:W146"/>
    <mergeCell ref="T139:T146"/>
    <mergeCell ref="X131:X138"/>
    <mergeCell ref="Y131:Y138"/>
    <mergeCell ref="S139:S146"/>
    <mergeCell ref="O139:O146"/>
    <mergeCell ref="F139:F146"/>
    <mergeCell ref="M139:M146"/>
    <mergeCell ref="N139:N146"/>
    <mergeCell ref="Q139:Q146"/>
    <mergeCell ref="P139:P146"/>
    <mergeCell ref="R139:R146"/>
    <mergeCell ref="T123:T130"/>
    <mergeCell ref="R123:R130"/>
    <mergeCell ref="R131:R138"/>
    <mergeCell ref="S131:S138"/>
    <mergeCell ref="V131:V138"/>
    <mergeCell ref="W131:W138"/>
    <mergeCell ref="P131:P138"/>
    <mergeCell ref="Q131:Q138"/>
    <mergeCell ref="N123:N130"/>
    <mergeCell ref="Q123:Q130"/>
    <mergeCell ref="P123:P130"/>
    <mergeCell ref="O123:O130"/>
    <mergeCell ref="N131:N138"/>
    <mergeCell ref="AJ123:AJ130"/>
    <mergeCell ref="D127:D130"/>
    <mergeCell ref="AG123:AG130"/>
    <mergeCell ref="AI123:AI130"/>
    <mergeCell ref="AA123:AA130"/>
    <mergeCell ref="D131:D134"/>
    <mergeCell ref="X123:X130"/>
    <mergeCell ref="U123:U130"/>
    <mergeCell ref="V123:V130"/>
    <mergeCell ref="O131:O138"/>
    <mergeCell ref="B123:B130"/>
    <mergeCell ref="C123:C130"/>
    <mergeCell ref="D135:D138"/>
    <mergeCell ref="F131:F138"/>
    <mergeCell ref="D123:D126"/>
    <mergeCell ref="M131:M138"/>
    <mergeCell ref="B131:B138"/>
    <mergeCell ref="C131:C138"/>
    <mergeCell ref="N115:N122"/>
    <mergeCell ref="AC123:AC130"/>
    <mergeCell ref="AE123:AE130"/>
    <mergeCell ref="AF123:AF130"/>
    <mergeCell ref="F123:F130"/>
    <mergeCell ref="M123:M130"/>
    <mergeCell ref="W123:W130"/>
    <mergeCell ref="Y123:Y130"/>
    <mergeCell ref="Z123:Z130"/>
    <mergeCell ref="S123:S130"/>
    <mergeCell ref="AG115:AG122"/>
    <mergeCell ref="P115:P122"/>
    <mergeCell ref="Q115:Q122"/>
    <mergeCell ref="R115:R122"/>
    <mergeCell ref="S115:S122"/>
    <mergeCell ref="T115:T122"/>
    <mergeCell ref="U115:U122"/>
    <mergeCell ref="AJ115:AJ122"/>
    <mergeCell ref="V115:V122"/>
    <mergeCell ref="W115:W122"/>
    <mergeCell ref="X115:X122"/>
    <mergeCell ref="Y115:Y122"/>
    <mergeCell ref="Z115:Z122"/>
    <mergeCell ref="AA115:AA122"/>
    <mergeCell ref="AC115:AC122"/>
    <mergeCell ref="AE115:AE122"/>
    <mergeCell ref="AF115:AF122"/>
    <mergeCell ref="O115:O122"/>
    <mergeCell ref="AJ107:AJ114"/>
    <mergeCell ref="X107:X114"/>
    <mergeCell ref="AA107:AA114"/>
    <mergeCell ref="AI107:AI114"/>
    <mergeCell ref="AE107:AE114"/>
    <mergeCell ref="AF107:AF114"/>
    <mergeCell ref="AG107:AG114"/>
    <mergeCell ref="AI115:AI122"/>
    <mergeCell ref="S107:S114"/>
    <mergeCell ref="B107:B114"/>
    <mergeCell ref="C107:C114"/>
    <mergeCell ref="D107:D110"/>
    <mergeCell ref="D111:D114"/>
    <mergeCell ref="M115:M122"/>
    <mergeCell ref="F115:F122"/>
    <mergeCell ref="D119:D122"/>
    <mergeCell ref="D115:D118"/>
    <mergeCell ref="B115:B122"/>
    <mergeCell ref="C115:C122"/>
    <mergeCell ref="AJ99:AJ106"/>
    <mergeCell ref="AA99:AA106"/>
    <mergeCell ref="AC99:AC106"/>
    <mergeCell ref="AE99:AE106"/>
    <mergeCell ref="AF99:AF106"/>
    <mergeCell ref="AG99:AG106"/>
    <mergeCell ref="AI99:AI106"/>
    <mergeCell ref="Z99:Z106"/>
    <mergeCell ref="T99:T106"/>
    <mergeCell ref="U99:U106"/>
    <mergeCell ref="AC107:AC114"/>
    <mergeCell ref="Y107:Y114"/>
    <mergeCell ref="Z107:Z114"/>
    <mergeCell ref="U107:U114"/>
    <mergeCell ref="V107:V114"/>
    <mergeCell ref="W107:W114"/>
    <mergeCell ref="T107:T114"/>
    <mergeCell ref="O107:O114"/>
    <mergeCell ref="F107:F114"/>
    <mergeCell ref="M107:M114"/>
    <mergeCell ref="N107:N114"/>
    <mergeCell ref="Q107:Q114"/>
    <mergeCell ref="P107:P114"/>
    <mergeCell ref="R107:R114"/>
    <mergeCell ref="R99:R106"/>
    <mergeCell ref="S99:S106"/>
    <mergeCell ref="V99:V106"/>
    <mergeCell ref="W99:W106"/>
    <mergeCell ref="X99:X106"/>
    <mergeCell ref="Y99:Y106"/>
    <mergeCell ref="Q91:Q98"/>
    <mergeCell ref="P91:P98"/>
    <mergeCell ref="O91:O98"/>
    <mergeCell ref="W91:W98"/>
    <mergeCell ref="Y91:Y98"/>
    <mergeCell ref="O99:O106"/>
    <mergeCell ref="P99:P106"/>
    <mergeCell ref="Q99:Q106"/>
    <mergeCell ref="Z91:Z98"/>
    <mergeCell ref="S91:S98"/>
    <mergeCell ref="T91:T98"/>
    <mergeCell ref="R91:R98"/>
    <mergeCell ref="B99:B106"/>
    <mergeCell ref="C99:C106"/>
    <mergeCell ref="D99:D102"/>
    <mergeCell ref="X91:X98"/>
    <mergeCell ref="U91:U98"/>
    <mergeCell ref="V91:V98"/>
    <mergeCell ref="N91:N98"/>
    <mergeCell ref="D103:D106"/>
    <mergeCell ref="F99:F106"/>
    <mergeCell ref="D91:D94"/>
    <mergeCell ref="M99:M106"/>
    <mergeCell ref="N99:N106"/>
    <mergeCell ref="AJ91:AJ98"/>
    <mergeCell ref="D95:D98"/>
    <mergeCell ref="AG91:AG98"/>
    <mergeCell ref="AI91:AI98"/>
    <mergeCell ref="AA91:AA98"/>
    <mergeCell ref="AC91:AC98"/>
    <mergeCell ref="AE91:AE98"/>
    <mergeCell ref="AF91:AF98"/>
    <mergeCell ref="F91:F98"/>
    <mergeCell ref="M91:M98"/>
    <mergeCell ref="B91:B98"/>
    <mergeCell ref="C91:C98"/>
    <mergeCell ref="B83:B90"/>
    <mergeCell ref="C83:C90"/>
    <mergeCell ref="AG83:AG90"/>
    <mergeCell ref="P83:P90"/>
    <mergeCell ref="Q83:Q90"/>
    <mergeCell ref="R83:R90"/>
    <mergeCell ref="S83:S90"/>
    <mergeCell ref="T83:T90"/>
    <mergeCell ref="U83:U90"/>
    <mergeCell ref="AJ83:AJ90"/>
    <mergeCell ref="V83:V90"/>
    <mergeCell ref="W83:W90"/>
    <mergeCell ref="X83:X90"/>
    <mergeCell ref="Y83:Y90"/>
    <mergeCell ref="Z83:Z90"/>
    <mergeCell ref="AA83:AA90"/>
    <mergeCell ref="AC83:AC90"/>
    <mergeCell ref="AE83:AE90"/>
    <mergeCell ref="AF83:AF90"/>
    <mergeCell ref="N83:N90"/>
    <mergeCell ref="O83:O90"/>
    <mergeCell ref="AJ75:AJ82"/>
    <mergeCell ref="X75:X82"/>
    <mergeCell ref="AA75:AA82"/>
    <mergeCell ref="AI75:AI82"/>
    <mergeCell ref="AE75:AE82"/>
    <mergeCell ref="AF75:AF82"/>
    <mergeCell ref="AG75:AG82"/>
    <mergeCell ref="AI83:AI90"/>
    <mergeCell ref="B75:B82"/>
    <mergeCell ref="C75:C82"/>
    <mergeCell ref="D75:D78"/>
    <mergeCell ref="D79:D82"/>
    <mergeCell ref="M83:M90"/>
    <mergeCell ref="F83:F90"/>
    <mergeCell ref="D87:D90"/>
    <mergeCell ref="D83:D86"/>
    <mergeCell ref="S75:S82"/>
    <mergeCell ref="AJ67:AJ74"/>
    <mergeCell ref="AA67:AA74"/>
    <mergeCell ref="AC67:AC74"/>
    <mergeCell ref="AE67:AE74"/>
    <mergeCell ref="AF67:AF74"/>
    <mergeCell ref="AG67:AG74"/>
    <mergeCell ref="AI67:AI74"/>
    <mergeCell ref="Z67:Z74"/>
    <mergeCell ref="T67:T74"/>
    <mergeCell ref="U67:U74"/>
    <mergeCell ref="AC75:AC82"/>
    <mergeCell ref="Y75:Y82"/>
    <mergeCell ref="Z75:Z82"/>
    <mergeCell ref="U75:U82"/>
    <mergeCell ref="V75:V82"/>
    <mergeCell ref="W75:W82"/>
    <mergeCell ref="T75:T82"/>
    <mergeCell ref="O75:O82"/>
    <mergeCell ref="F75:F82"/>
    <mergeCell ref="M75:M82"/>
    <mergeCell ref="N75:N82"/>
    <mergeCell ref="Q75:Q82"/>
    <mergeCell ref="P75:P82"/>
    <mergeCell ref="R75:R82"/>
    <mergeCell ref="R67:R74"/>
    <mergeCell ref="S67:S74"/>
    <mergeCell ref="V67:V74"/>
    <mergeCell ref="W67:W74"/>
    <mergeCell ref="X67:X74"/>
    <mergeCell ref="Y67:Y74"/>
    <mergeCell ref="Q59:Q66"/>
    <mergeCell ref="P59:P66"/>
    <mergeCell ref="O59:O66"/>
    <mergeCell ref="W59:W66"/>
    <mergeCell ref="Y59:Y66"/>
    <mergeCell ref="O67:O74"/>
    <mergeCell ref="P67:P74"/>
    <mergeCell ref="Q67:Q74"/>
    <mergeCell ref="Z59:Z66"/>
    <mergeCell ref="S59:S66"/>
    <mergeCell ref="T59:T66"/>
    <mergeCell ref="R59:R66"/>
    <mergeCell ref="B67:B74"/>
    <mergeCell ref="C67:C74"/>
    <mergeCell ref="D67:D70"/>
    <mergeCell ref="X59:X66"/>
    <mergeCell ref="U59:U66"/>
    <mergeCell ref="V59:V66"/>
    <mergeCell ref="N59:N66"/>
    <mergeCell ref="D71:D74"/>
    <mergeCell ref="F67:F74"/>
    <mergeCell ref="D59:D62"/>
    <mergeCell ref="M67:M74"/>
    <mergeCell ref="N67:N74"/>
    <mergeCell ref="AJ59:AJ66"/>
    <mergeCell ref="D63:D66"/>
    <mergeCell ref="AG59:AG66"/>
    <mergeCell ref="AI59:AI66"/>
    <mergeCell ref="AA59:AA66"/>
    <mergeCell ref="AC59:AC66"/>
    <mergeCell ref="AE59:AE66"/>
    <mergeCell ref="AF59:AF66"/>
    <mergeCell ref="F59:F66"/>
    <mergeCell ref="M59:M66"/>
    <mergeCell ref="F51:F58"/>
    <mergeCell ref="D55:D58"/>
    <mergeCell ref="B59:B66"/>
    <mergeCell ref="C59:C66"/>
    <mergeCell ref="B51:B58"/>
    <mergeCell ref="C51:C58"/>
    <mergeCell ref="D51:D54"/>
    <mergeCell ref="AE51:AE58"/>
    <mergeCell ref="AF51:AF58"/>
    <mergeCell ref="AG51:AG58"/>
    <mergeCell ref="P51:P58"/>
    <mergeCell ref="Q51:Q58"/>
    <mergeCell ref="R51:R58"/>
    <mergeCell ref="S51:S58"/>
    <mergeCell ref="T51:T58"/>
    <mergeCell ref="U51:U58"/>
    <mergeCell ref="W51:W58"/>
    <mergeCell ref="AC51:AC58"/>
    <mergeCell ref="M51:M58"/>
    <mergeCell ref="N51:N58"/>
    <mergeCell ref="O51:O58"/>
    <mergeCell ref="X51:X58"/>
    <mergeCell ref="Y51:Y58"/>
    <mergeCell ref="Z51:Z58"/>
    <mergeCell ref="AA51:AA58"/>
    <mergeCell ref="Z43:Z50"/>
    <mergeCell ref="AJ43:AJ50"/>
    <mergeCell ref="AF43:AF50"/>
    <mergeCell ref="W43:W50"/>
    <mergeCell ref="Y43:Y50"/>
    <mergeCell ref="AA43:AA50"/>
    <mergeCell ref="AC43:AC50"/>
    <mergeCell ref="AE43:AE50"/>
    <mergeCell ref="AG35:AG42"/>
    <mergeCell ref="AI51:AI58"/>
    <mergeCell ref="AJ51:AJ58"/>
    <mergeCell ref="V51:V58"/>
    <mergeCell ref="D47:D50"/>
    <mergeCell ref="AG43:AG50"/>
    <mergeCell ref="AI43:AI50"/>
    <mergeCell ref="U43:U50"/>
    <mergeCell ref="V43:V50"/>
    <mergeCell ref="X43:X50"/>
    <mergeCell ref="U35:U42"/>
    <mergeCell ref="V35:V42"/>
    <mergeCell ref="Y35:Y42"/>
    <mergeCell ref="D39:D42"/>
    <mergeCell ref="AJ35:AJ42"/>
    <mergeCell ref="AA35:AA42"/>
    <mergeCell ref="AC35:AC42"/>
    <mergeCell ref="AE35:AE42"/>
    <mergeCell ref="AF35:AF42"/>
    <mergeCell ref="AI35:AI42"/>
    <mergeCell ref="B35:B42"/>
    <mergeCell ref="C35:C42"/>
    <mergeCell ref="D35:D38"/>
    <mergeCell ref="B43:B50"/>
    <mergeCell ref="C43:C50"/>
    <mergeCell ref="D43:D46"/>
    <mergeCell ref="T43:T50"/>
    <mergeCell ref="S43:S50"/>
    <mergeCell ref="O43:O50"/>
    <mergeCell ref="P43:P50"/>
    <mergeCell ref="Q43:Q50"/>
    <mergeCell ref="R43:R50"/>
    <mergeCell ref="F43:F50"/>
    <mergeCell ref="Z27:Z34"/>
    <mergeCell ref="X35:X42"/>
    <mergeCell ref="M43:M50"/>
    <mergeCell ref="N43:N50"/>
    <mergeCell ref="R35:R42"/>
    <mergeCell ref="N35:N42"/>
    <mergeCell ref="O35:O42"/>
    <mergeCell ref="P35:P42"/>
    <mergeCell ref="Q35:Q42"/>
    <mergeCell ref="Z35:Z42"/>
    <mergeCell ref="W35:W42"/>
    <mergeCell ref="F27:F34"/>
    <mergeCell ref="T35:T42"/>
    <mergeCell ref="Y27:Y34"/>
    <mergeCell ref="M27:M34"/>
    <mergeCell ref="Q27:Q34"/>
    <mergeCell ref="X27:X34"/>
    <mergeCell ref="P27:P34"/>
    <mergeCell ref="V27:V34"/>
    <mergeCell ref="AG27:AG34"/>
    <mergeCell ref="AI27:AI34"/>
    <mergeCell ref="AA27:AA34"/>
    <mergeCell ref="AC27:AC34"/>
    <mergeCell ref="AE27:AE34"/>
    <mergeCell ref="AF27:AF34"/>
    <mergeCell ref="N27:N34"/>
    <mergeCell ref="O19:O26"/>
    <mergeCell ref="R27:R34"/>
    <mergeCell ref="W27:W34"/>
    <mergeCell ref="F35:F42"/>
    <mergeCell ref="M35:M42"/>
    <mergeCell ref="S35:S42"/>
    <mergeCell ref="S27:S34"/>
    <mergeCell ref="T27:T34"/>
    <mergeCell ref="O27:O34"/>
    <mergeCell ref="N19:N26"/>
    <mergeCell ref="D23:D26"/>
    <mergeCell ref="Q19:Q26"/>
    <mergeCell ref="P19:P26"/>
    <mergeCell ref="U27:U34"/>
    <mergeCell ref="B27:B34"/>
    <mergeCell ref="C27:C34"/>
    <mergeCell ref="D27:D30"/>
    <mergeCell ref="D31:D34"/>
    <mergeCell ref="B19:B26"/>
    <mergeCell ref="C19:C26"/>
    <mergeCell ref="F19:F26"/>
    <mergeCell ref="D19:D22"/>
    <mergeCell ref="M19:M26"/>
    <mergeCell ref="AJ19:AJ26"/>
    <mergeCell ref="V19:V26"/>
    <mergeCell ref="W19:W26"/>
    <mergeCell ref="X19:X26"/>
    <mergeCell ref="Y19:Y26"/>
    <mergeCell ref="AF19:AF26"/>
    <mergeCell ref="AG19:AG26"/>
    <mergeCell ref="Z19:Z26"/>
    <mergeCell ref="AI19:AI26"/>
    <mergeCell ref="AJ27:AJ34"/>
    <mergeCell ref="AJ11:AJ18"/>
    <mergeCell ref="U19:U26"/>
    <mergeCell ref="AF11:AF18"/>
    <mergeCell ref="W11:W18"/>
    <mergeCell ref="X11:X18"/>
    <mergeCell ref="AA11:AA18"/>
    <mergeCell ref="R19:R26"/>
    <mergeCell ref="S19:S26"/>
    <mergeCell ref="T19:T26"/>
    <mergeCell ref="AA19:AA26"/>
    <mergeCell ref="AC19:AC26"/>
    <mergeCell ref="AE19:AE26"/>
    <mergeCell ref="AG11:AG18"/>
    <mergeCell ref="D15:D18"/>
    <mergeCell ref="D11:D14"/>
    <mergeCell ref="O11:O18"/>
    <mergeCell ref="F11:F18"/>
    <mergeCell ref="AE11:AE18"/>
    <mergeCell ref="Z11:Z18"/>
    <mergeCell ref="V11:V18"/>
    <mergeCell ref="AC11:AC18"/>
    <mergeCell ref="P11:P18"/>
    <mergeCell ref="AJ3:AJ10"/>
    <mergeCell ref="AA3:AA10"/>
    <mergeCell ref="AC3:AC10"/>
    <mergeCell ref="AE3:AE10"/>
    <mergeCell ref="AF3:AF10"/>
    <mergeCell ref="AG3:AG10"/>
    <mergeCell ref="AI3:AI10"/>
    <mergeCell ref="AI11:AI18"/>
    <mergeCell ref="Z3:Z10"/>
    <mergeCell ref="R3:R10"/>
    <mergeCell ref="Q11:Q18"/>
    <mergeCell ref="U11:U18"/>
    <mergeCell ref="U3:U10"/>
    <mergeCell ref="V3:V10"/>
    <mergeCell ref="Y3:Y10"/>
    <mergeCell ref="W3:W10"/>
    <mergeCell ref="Y11:Y18"/>
    <mergeCell ref="P3:P10"/>
    <mergeCell ref="S11:S18"/>
    <mergeCell ref="Q3:Q10"/>
    <mergeCell ref="X3:X10"/>
    <mergeCell ref="T11:T18"/>
    <mergeCell ref="N3:N10"/>
    <mergeCell ref="O3:O10"/>
    <mergeCell ref="R11:R18"/>
    <mergeCell ref="T3:T10"/>
    <mergeCell ref="S3:S10"/>
    <mergeCell ref="F3:F10"/>
    <mergeCell ref="N11:N18"/>
    <mergeCell ref="B3:B10"/>
    <mergeCell ref="C3:C10"/>
    <mergeCell ref="D3:D6"/>
    <mergeCell ref="D7:D10"/>
    <mergeCell ref="M3:M10"/>
    <mergeCell ref="M11:M18"/>
    <mergeCell ref="B11:B18"/>
    <mergeCell ref="C11:C18"/>
    <mergeCell ref="AQ3:AQ10"/>
    <mergeCell ref="AQ11:AQ18"/>
    <mergeCell ref="AQ19:AQ26"/>
    <mergeCell ref="AQ27:AQ34"/>
    <mergeCell ref="AQ67:AQ74"/>
    <mergeCell ref="AQ75:AQ82"/>
    <mergeCell ref="AQ83:AQ90"/>
    <mergeCell ref="AQ91:AQ98"/>
    <mergeCell ref="AQ35:AQ42"/>
    <mergeCell ref="AQ43:AQ50"/>
    <mergeCell ref="AQ51:AQ58"/>
    <mergeCell ref="AQ59:AQ66"/>
    <mergeCell ref="AQ131:AQ138"/>
    <mergeCell ref="AQ139:AQ146"/>
    <mergeCell ref="AQ147:AQ154"/>
    <mergeCell ref="AQ155:AQ162"/>
    <mergeCell ref="AQ99:AQ106"/>
    <mergeCell ref="AQ107:AQ114"/>
    <mergeCell ref="AQ115:AQ122"/>
    <mergeCell ref="AQ123:AQ130"/>
    <mergeCell ref="AQ163:AQ170"/>
    <mergeCell ref="AQ171:AQ178"/>
    <mergeCell ref="AQ179:AQ186"/>
    <mergeCell ref="AQ187:AQ194"/>
    <mergeCell ref="N163:N170"/>
    <mergeCell ref="Q163:Q170"/>
    <mergeCell ref="Z163:Z170"/>
    <mergeCell ref="T163:T170"/>
    <mergeCell ref="U163:U170"/>
    <mergeCell ref="X171:X178"/>
  </mergeCells>
  <conditionalFormatting sqref="I15 I19 I23 I27 I35 I39 I47 I67 I71 I75 I79 I83 I87 I91 I95 I99 I103 I107 I111 I115 I119 I123 I127 I131 I135 I139 I143 I147 I151 I155 I159 I163 I167 I171 I175 I179 I183 I187 I191">
    <cfRule type="cellIs" dxfId="122" priority="48" stopIfTrue="1" operator="equal">
      <formula>"Starter"</formula>
    </cfRule>
  </conditionalFormatting>
  <conditionalFormatting sqref="G3:G50 G67:G194">
    <cfRule type="cellIs" dxfId="121" priority="39" stopIfTrue="1" operator="equal">
      <formula>"Starter"</formula>
    </cfRule>
    <cfRule type="cellIs" dxfId="120" priority="40" stopIfTrue="1" operator="equal">
      <formula>"Main"</formula>
    </cfRule>
    <cfRule type="cellIs" dxfId="119" priority="41" stopIfTrue="1" operator="equal">
      <formula>"Plenary"</formula>
    </cfRule>
  </conditionalFormatting>
  <conditionalFormatting sqref="P11:P18">
    <cfRule type="cellIs" dxfId="118" priority="36" stopIfTrue="1" operator="equal">
      <formula>0</formula>
    </cfRule>
    <cfRule type="expression" dxfId="117" priority="37" stopIfTrue="1">
      <formula>AS11="H/W"</formula>
    </cfRule>
    <cfRule type="expression" dxfId="116" priority="38" stopIfTrue="1">
      <formula>AS11="Collect H/W"</formula>
    </cfRule>
  </conditionalFormatting>
  <conditionalFormatting sqref="M11:M50 M67:M194">
    <cfRule type="cellIs" dxfId="115" priority="33" stopIfTrue="1" operator="equal">
      <formula>0</formula>
    </cfRule>
    <cfRule type="expression" dxfId="114" priority="34" stopIfTrue="1">
      <formula>AQ11="H/W"</formula>
    </cfRule>
    <cfRule type="expression" dxfId="113" priority="35" stopIfTrue="1">
      <formula>AQ11="Collect H/W"</formula>
    </cfRule>
  </conditionalFormatting>
  <conditionalFormatting sqref="M3:M10">
    <cfRule type="cellIs" dxfId="112" priority="27" stopIfTrue="1" operator="equal">
      <formula>0</formula>
    </cfRule>
    <cfRule type="expression" dxfId="111" priority="28" stopIfTrue="1">
      <formula>AQ3="H/W"</formula>
    </cfRule>
    <cfRule type="expression" dxfId="110" priority="29" stopIfTrue="1">
      <formula>AQ3="Collect H/W"</formula>
    </cfRule>
  </conditionalFormatting>
  <conditionalFormatting sqref="I51 I55">
    <cfRule type="cellIs" dxfId="109" priority="26" stopIfTrue="1" operator="equal">
      <formula>"Starter"</formula>
    </cfRule>
  </conditionalFormatting>
  <conditionalFormatting sqref="G51:G58">
    <cfRule type="cellIs" dxfId="108" priority="23" stopIfTrue="1" operator="equal">
      <formula>"Starter"</formula>
    </cfRule>
    <cfRule type="cellIs" dxfId="107" priority="24" stopIfTrue="1" operator="equal">
      <formula>"Main"</formula>
    </cfRule>
    <cfRule type="cellIs" dxfId="106" priority="25" stopIfTrue="1" operator="equal">
      <formula>"Plenary"</formula>
    </cfRule>
  </conditionalFormatting>
  <conditionalFormatting sqref="M51:M58">
    <cfRule type="cellIs" dxfId="105" priority="20" stopIfTrue="1" operator="equal">
      <formula>0</formula>
    </cfRule>
    <cfRule type="expression" dxfId="104" priority="21" stopIfTrue="1">
      <formula>AQ51="H/W"</formula>
    </cfRule>
    <cfRule type="expression" dxfId="103" priority="22" stopIfTrue="1">
      <formula>AQ51="Collect H/W"</formula>
    </cfRule>
  </conditionalFormatting>
  <conditionalFormatting sqref="G59:G66">
    <cfRule type="cellIs" dxfId="102" priority="13" stopIfTrue="1" operator="equal">
      <formula>"Starter"</formula>
    </cfRule>
    <cfRule type="cellIs" dxfId="101" priority="14" stopIfTrue="1" operator="equal">
      <formula>"Main"</formula>
    </cfRule>
    <cfRule type="cellIs" dxfId="100" priority="15" stopIfTrue="1" operator="equal">
      <formula>"Plenary"</formula>
    </cfRule>
  </conditionalFormatting>
  <conditionalFormatting sqref="M59:M66">
    <cfRule type="cellIs" dxfId="99" priority="10" stopIfTrue="1" operator="equal">
      <formula>0</formula>
    </cfRule>
    <cfRule type="expression" dxfId="98" priority="11" stopIfTrue="1">
      <formula>AQ59="H/W"</formula>
    </cfRule>
    <cfRule type="expression" dxfId="97" priority="12" stopIfTrue="1">
      <formula>AQ59="Collect H/W"</formula>
    </cfRule>
  </conditionalFormatting>
  <conditionalFormatting sqref="I20 I24">
    <cfRule type="cellIs" dxfId="96" priority="9" stopIfTrue="1" operator="equal">
      <formula>"Starter"</formula>
    </cfRule>
  </conditionalFormatting>
  <conditionalFormatting sqref="I44">
    <cfRule type="cellIs" dxfId="95" priority="8" stopIfTrue="1" operator="equal">
      <formula>"Starter"</formula>
    </cfRule>
  </conditionalFormatting>
  <conditionalFormatting sqref="I46">
    <cfRule type="cellIs" dxfId="94" priority="6" stopIfTrue="1" operator="equal">
      <formula>"Starter"</formula>
    </cfRule>
  </conditionalFormatting>
  <conditionalFormatting sqref="I45">
    <cfRule type="cellIs" dxfId="93" priority="5" stopIfTrue="1" operator="equal">
      <formula>"Starter"</formula>
    </cfRule>
  </conditionalFormatting>
  <conditionalFormatting sqref="I47">
    <cfRule type="cellIs" dxfId="92" priority="4" stopIfTrue="1" operator="equal">
      <formula>"Starter"</formula>
    </cfRule>
  </conditionalFormatting>
  <conditionalFormatting sqref="I63">
    <cfRule type="cellIs" dxfId="91" priority="3" stopIfTrue="1" operator="equal">
      <formula>"Starter"</formula>
    </cfRule>
  </conditionalFormatting>
  <conditionalFormatting sqref="I60">
    <cfRule type="cellIs" dxfId="90" priority="2" stopIfTrue="1" operator="equal">
      <formula>"Starter"</formula>
    </cfRule>
  </conditionalFormatting>
  <conditionalFormatting sqref="I59">
    <cfRule type="cellIs" dxfId="89" priority="1" stopIfTrue="1" operator="equal">
      <formula>"Starter"</formula>
    </cfRule>
  </conditionalFormatting>
  <dataValidations count="8">
    <dataValidation type="list" allowBlank="1" showInputMessage="1" showErrorMessage="1" sqref="G2:G194">
      <formula1>Starter</formula1>
    </dataValidation>
    <dataValidation type="list" allowBlank="1" showInputMessage="1" showErrorMessage="1" sqref="K2:K194">
      <formula1>VAK</formula1>
    </dataValidation>
    <dataValidation type="list" allowBlank="1" showInputMessage="1" showErrorMessage="1" sqref="L3:L9 L11:L17 L19:L25 L27:L33 L35:L41 L43:L49 L51:L57 L59:L65 L67:L73 L75:L81 L83:L89 L91:L97 L99:L105 L107:L113 L115:L121 L123:L129 L131:L137 L139:L145 L147:L153 L155:L161 L163:L169 L171:L177 L179:L185 L187:L193">
      <formula1>YesNo</formula1>
    </dataValidation>
    <dataValidation type="list" allowBlank="1" showInputMessage="1" showErrorMessage="1" sqref="Q3 Q11 Q19 Q27 Q35 Q43 Q51 Q59 Q67 Q75 Q83 Q91 Q99 Q107 Q115 Q123 Q131 Q139 Q147 Q155 Q163 Q171 Q179 Q187">
      <formula1>Risk</formula1>
    </dataValidation>
    <dataValidation type="list" allowBlank="1" showInputMessage="1" showErrorMessage="1" sqref="O3 O187 O19 O27 O35 O43 O51 O59 O67 O75 O83 O91 O99 O107 O115 O123 O131 O139 O147 O155 O163 O171 O179">
      <formula1>Differentiation</formula1>
    </dataValidation>
    <dataValidation type="list" allowBlank="1" showInputMessage="1" showErrorMessage="1" sqref="I2:I194">
      <formula1>Activity</formula1>
    </dataValidation>
    <dataValidation type="list" allowBlank="1" showInputMessage="1" showErrorMessage="1" sqref="H2:H194">
      <formula1>Timings</formula1>
    </dataValidation>
    <dataValidation type="list" allowBlank="1" showInputMessage="1" showErrorMessage="1" sqref="P11:P18 M3:M65536 N11:N65536 AQ3:AQ65536">
      <formula1>Homelist</formula1>
    </dataValidation>
  </dataValidation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BC226"/>
  <sheetViews>
    <sheetView zoomScale="85" zoomScaleNormal="85" workbookViewId="0">
      <pane xSplit="2" ySplit="2" topLeftCell="C3" activePane="bottomRight" state="frozen"/>
      <selection activeCell="H1" sqref="A1:H65536"/>
      <selection pane="topRight" activeCell="H1" sqref="A1:H65536"/>
      <selection pane="bottomLeft" activeCell="H1" sqref="A1:H65536"/>
      <selection pane="bottomRight" activeCell="A2" sqref="A2:IV2"/>
    </sheetView>
  </sheetViews>
  <sheetFormatPr defaultRowHeight="12.75" x14ac:dyDescent="0.2"/>
  <cols>
    <col min="1" max="1" width="18.7109375" style="37" customWidth="1"/>
    <col min="2" max="2" width="15.28515625" style="38" customWidth="1"/>
    <col min="3" max="3" width="25.42578125" style="38" customWidth="1"/>
    <col min="4" max="4" width="3.28515625" style="38" customWidth="1"/>
    <col min="5" max="5" width="25.42578125" style="38" customWidth="1"/>
    <col min="6" max="6" width="12" style="38" customWidth="1"/>
    <col min="7" max="7" width="7.85546875" style="212" customWidth="1"/>
    <col min="8" max="8" width="9.140625" style="39"/>
    <col min="9" max="9" width="14.42578125" style="39" customWidth="1"/>
    <col min="10" max="10" width="23.28515625" style="39" customWidth="1"/>
    <col min="11" max="12" width="4.85546875" style="39" customWidth="1"/>
    <col min="13" max="13" width="15.28515625" style="154" customWidth="1"/>
    <col min="14" max="14" width="15.28515625" style="239" customWidth="1"/>
    <col min="15" max="15" width="15.140625" style="39" customWidth="1"/>
    <col min="16" max="16" width="13.28515625" style="38" customWidth="1"/>
    <col min="17" max="17" width="17.85546875" style="39" bestFit="1" customWidth="1"/>
    <col min="18" max="20" width="16.85546875" style="39" customWidth="1"/>
    <col min="21" max="27" width="16.85546875" style="138" customWidth="1"/>
    <col min="28" max="28" width="13.7109375" style="210" hidden="1" customWidth="1"/>
    <col min="29" max="30" width="12" style="211" hidden="1" customWidth="1"/>
    <col min="31" max="36" width="26.5703125" style="205" hidden="1" customWidth="1"/>
    <col min="37" max="37" width="9.140625" style="210" hidden="1" customWidth="1"/>
    <col min="38" max="38" width="9.140625" style="211" hidden="1" customWidth="1"/>
    <col min="39" max="41" width="9.140625" style="210" hidden="1" customWidth="1"/>
    <col min="42" max="42" width="0" style="131" hidden="1" customWidth="1"/>
    <col min="43" max="43" width="15.28515625" style="154" hidden="1" customWidth="1"/>
    <col min="44" max="49" width="9.140625" style="131"/>
    <col min="50" max="55" width="9.140625" style="131" hidden="1" customWidth="1"/>
    <col min="56" max="16384" width="9.140625" style="131"/>
  </cols>
  <sheetData>
    <row r="1" spans="1:55" s="130" customFormat="1" x14ac:dyDescent="0.2">
      <c r="A1" s="127" t="s">
        <v>199</v>
      </c>
      <c r="B1" s="127" t="s">
        <v>109</v>
      </c>
      <c r="C1" s="127" t="s">
        <v>167</v>
      </c>
      <c r="D1" s="139"/>
      <c r="E1" s="127" t="s">
        <v>182</v>
      </c>
      <c r="F1" s="127" t="s">
        <v>64</v>
      </c>
      <c r="G1" s="127" t="s">
        <v>74</v>
      </c>
      <c r="H1" s="127" t="s">
        <v>42</v>
      </c>
      <c r="I1" s="127" t="s">
        <v>43</v>
      </c>
      <c r="J1" s="127" t="s">
        <v>44</v>
      </c>
      <c r="K1" s="127" t="s">
        <v>62</v>
      </c>
      <c r="L1" s="127" t="s">
        <v>65</v>
      </c>
      <c r="M1" s="127" t="s">
        <v>0</v>
      </c>
      <c r="N1" s="127" t="s">
        <v>3</v>
      </c>
      <c r="O1" s="127" t="s">
        <v>63</v>
      </c>
      <c r="P1" s="127" t="s">
        <v>79</v>
      </c>
      <c r="Q1" s="127" t="s">
        <v>58</v>
      </c>
      <c r="R1" s="127" t="str">
        <f>IF(ISNA(VLOOKUP(1,Area,2,FALSE)),"",VLOOKUP(1,Area,2,FALSE))</f>
        <v>Other 1</v>
      </c>
      <c r="S1" s="127" t="str">
        <f>IF(ISNA(VLOOKUP(2,Area,2,FALSE)),"",VLOOKUP(2,Area,2,FALSE))</f>
        <v>Other 2</v>
      </c>
      <c r="T1" s="127" t="str">
        <f>IF(ISNA(VLOOKUP(3,Area,2,FALSE)),"",VLOOKUP(3,Area,2,FALSE))</f>
        <v>Other 3</v>
      </c>
      <c r="U1" s="127" t="str">
        <f>IF(ISNA(VLOOKUP(4,Area,2,FALSE)),"",VLOOKUP(4,Area,2,FALSE))</f>
        <v>Other 4</v>
      </c>
      <c r="V1" s="127" t="str">
        <f>IF(ISNA(VLOOKUP(5,Area,2,FALSE)),"",VLOOKUP(5,Area,2,FALSE))</f>
        <v>Other 5</v>
      </c>
      <c r="W1" s="127" t="str">
        <f>IF(ISNA(VLOOKUP(6,Area,2,FALSE)),"",VLOOKUP(6,Area,2,FALSE))</f>
        <v>Other 6</v>
      </c>
      <c r="X1" s="127" t="str">
        <f>IF(ISNA(VLOOKUP(7,Area,2,FALSE)),"",VLOOKUP(7,Area,2,FALSE))</f>
        <v>Other 7</v>
      </c>
      <c r="Y1" s="127" t="str">
        <f>IF(ISNA(VLOOKUP(8,Area,2,FALSE)),"",VLOOKUP(8,Area,2,FALSE))</f>
        <v>Other 8</v>
      </c>
      <c r="Z1" s="127" t="str">
        <f>IF(ISNA(VLOOKUP(9,Area,2,FALSE)),"",VLOOKUP(9,Area,2,FALSE))</f>
        <v>Other 9</v>
      </c>
      <c r="AA1" s="127" t="str">
        <f>IF(ISNA(VLOOKUP(10,Area,2,FALSE)),"",VLOOKUP(10,Area,2,FALSE))</f>
        <v>Other 10</v>
      </c>
      <c r="AB1" s="202" t="s">
        <v>152</v>
      </c>
      <c r="AC1" s="202" t="s">
        <v>57</v>
      </c>
      <c r="AD1" s="202"/>
      <c r="AE1" s="202"/>
      <c r="AF1" s="202"/>
      <c r="AG1" s="202" t="s">
        <v>5</v>
      </c>
      <c r="AH1" s="202"/>
      <c r="AI1" s="202" t="s">
        <v>61</v>
      </c>
      <c r="AJ1" s="202" t="s">
        <v>168</v>
      </c>
      <c r="AK1" s="203">
        <v>2</v>
      </c>
      <c r="AL1" s="133" t="str">
        <f>"Group"&amp;AK1</f>
        <v>Group2</v>
      </c>
      <c r="AM1" s="133"/>
      <c r="AN1" s="204"/>
      <c r="AO1" s="204"/>
      <c r="AP1" s="128"/>
      <c r="AQ1" s="127" t="s">
        <v>0</v>
      </c>
      <c r="AR1" s="128"/>
      <c r="AS1" s="128"/>
      <c r="AT1" s="128"/>
      <c r="AU1" s="128"/>
      <c r="AV1" s="128"/>
      <c r="AX1" s="235">
        <v>2</v>
      </c>
      <c r="AY1" s="235">
        <v>3</v>
      </c>
      <c r="AZ1" s="235">
        <v>4</v>
      </c>
      <c r="BA1" s="235">
        <v>5</v>
      </c>
      <c r="BB1" s="235">
        <v>6</v>
      </c>
      <c r="BC1" s="235">
        <v>7</v>
      </c>
    </row>
    <row r="2" spans="1:55" s="129" customFormat="1" ht="5.0999999999999996" customHeight="1" x14ac:dyDescent="0.2">
      <c r="A2" s="125"/>
      <c r="B2" s="126"/>
      <c r="C2" s="126"/>
      <c r="D2" s="126"/>
      <c r="E2" s="126"/>
      <c r="F2" s="126"/>
      <c r="G2" s="126"/>
      <c r="H2" s="126"/>
      <c r="I2" s="126"/>
      <c r="J2" s="126"/>
      <c r="K2" s="126"/>
      <c r="L2" s="126"/>
      <c r="M2" s="153"/>
      <c r="N2" s="136"/>
      <c r="O2" s="126"/>
      <c r="P2" s="126"/>
      <c r="Q2" s="126"/>
      <c r="R2" s="126"/>
      <c r="S2" s="126"/>
      <c r="T2" s="126"/>
      <c r="U2" s="136"/>
      <c r="V2" s="136"/>
      <c r="W2" s="136"/>
      <c r="X2" s="136"/>
      <c r="Y2" s="136"/>
      <c r="Z2" s="137"/>
      <c r="AA2" s="136"/>
      <c r="AB2" s="205"/>
      <c r="AC2" s="206"/>
      <c r="AD2" s="206"/>
      <c r="AE2" s="205"/>
      <c r="AF2" s="205"/>
      <c r="AG2" s="205"/>
      <c r="AH2" s="205"/>
      <c r="AI2" s="205"/>
      <c r="AJ2" s="205"/>
      <c r="AK2" s="207"/>
      <c r="AL2" s="208"/>
      <c r="AM2" s="207"/>
      <c r="AN2" s="207"/>
      <c r="AO2" s="207"/>
      <c r="AQ2" s="153"/>
    </row>
    <row r="3" spans="1:55" s="129" customFormat="1" x14ac:dyDescent="0.2">
      <c r="A3" s="334" t="str">
        <f ca="1">IF(ISNA(VLOOKUP(AC3,INDIRECT($AL$1),2, FALSE)),"", VLOOKUP(AC3,INDIRECT($AL$1),2, FALSE))</f>
        <v>Monday 1st Nov</v>
      </c>
      <c r="B3" s="313"/>
      <c r="C3" s="313"/>
      <c r="D3" s="327" t="s">
        <v>183</v>
      </c>
      <c r="E3" s="135"/>
      <c r="F3" s="313"/>
      <c r="G3" s="35" t="s">
        <v>75</v>
      </c>
      <c r="H3" s="35"/>
      <c r="I3" s="35"/>
      <c r="J3" s="35"/>
      <c r="K3" s="34"/>
      <c r="L3" s="34"/>
      <c r="M3" s="310" t="str">
        <f ca="1">AQ3</f>
        <v/>
      </c>
      <c r="N3" s="324"/>
      <c r="O3" s="313"/>
      <c r="P3" s="313"/>
      <c r="Q3" s="313"/>
      <c r="R3" s="314"/>
      <c r="S3" s="314"/>
      <c r="T3" s="314"/>
      <c r="U3" s="314"/>
      <c r="V3" s="314"/>
      <c r="W3" s="314"/>
      <c r="X3" s="314"/>
      <c r="Y3" s="314"/>
      <c r="Z3" s="314"/>
      <c r="AA3" s="314"/>
      <c r="AB3" s="207" t="str">
        <f t="shared" ref="AB3:AB9" si="0">IF(L3="Yes",J3,"")</f>
        <v/>
      </c>
      <c r="AC3" s="321">
        <v>1</v>
      </c>
      <c r="AD3" s="208" t="str">
        <f>IF(AND(I3="",J3=""),"","1) ")</f>
        <v/>
      </c>
      <c r="AE3" s="318" t="str">
        <f>CONCATENATE(AD3,I3,J3," ",H3,CHAR(10),AD4,I4,J4," ",H4,CHAR(10),AD5,I5,J5," ",H5,CHAR(10),AD6,I6,J6," ",H6,CHAR(10),AD7,I7,J7," ",H7,CHAR(10))</f>
        <v xml:space="preserve"> 
</v>
      </c>
      <c r="AF3" s="318" t="str">
        <f>CONCATENATE(AD8,I8,J8," ",H8,CHAR(10),AD9,I9,J9," ",H9,CHAR(10),AD10,I10,J10," ",H10,CHAR(10))</f>
        <v xml:space="preserve"> 
</v>
      </c>
      <c r="AG3" s="318" t="str">
        <f>CONCATENATE(AE3,AF3)</f>
        <v xml:space="preserve"> 
</v>
      </c>
      <c r="AH3" s="207" t="str">
        <f>IF(AND(E3=""),"","1) ")</f>
        <v/>
      </c>
      <c r="AI3" s="318" t="str">
        <f>CONCATENATE(AH3,E3,CHAR(10),AH4,E4,CHAR(10),AH5,E5,CHAR(10),AH6,E6)</f>
        <v xml:space="preserve">
</v>
      </c>
      <c r="AJ3" s="318" t="str">
        <f>CONCATENATE(AH7,E7,CHAR(10),AH8,E8,CHAR(10),AH9,E9,CHAR(10),AH10,E10)</f>
        <v xml:space="preserve">
</v>
      </c>
      <c r="AK3" s="207"/>
      <c r="AL3" s="207"/>
      <c r="AM3" s="207" t="str">
        <f t="shared" ref="AM3:AM66" si="1">IF(AO3&lt;&gt;"",1,"")</f>
        <v/>
      </c>
      <c r="AN3" s="207" t="str">
        <f>IF(AO3&lt;&gt;"",SUM($AM$3:AM3),"")</f>
        <v/>
      </c>
      <c r="AO3" s="207" t="str">
        <f t="shared" ref="AO3:AO66" si="2">IF(AND(AB3&lt;&gt;"H/W",AB3&lt;&gt;"Collect H/W"),AB3,"")</f>
        <v/>
      </c>
      <c r="AQ3" s="315" t="str">
        <f ca="1">IF(ISNA(VLOOKUP(A3,Homework,$AK$1+1,FALSE)), "",VLOOKUP(A3,Homework,$AK$1+1,FALSE))</f>
        <v/>
      </c>
      <c r="AX3" s="129" t="str">
        <f ca="1">IF(ISNA(VLOOKUP($A3,Timetable,$AX$1,FALSE)),"",VLOOKUP($A3,Timetable,$AX$1,FALSE))</f>
        <v>8a1</v>
      </c>
      <c r="AY3" s="129" t="str">
        <f ca="1">IF(ISNA(VLOOKUP($A3,Timetable,$AY$1,FALSE)),"",VLOOKUP($A3,Timetable,$AY$1,FALSE))</f>
        <v>10a2</v>
      </c>
      <c r="AZ3" s="129">
        <f ca="1">IF(ISNA(VLOOKUP($A3,Timetable,$AZ$1,FALSE)),"",VLOOKUP($A3,Timetable,$AZ$1,FALSE))</f>
        <v>12</v>
      </c>
      <c r="BA3" s="129" t="str">
        <f ca="1">IF(ISNA(VLOOKUP($A3,Timetable,$BA$1,FALSE)),"",VLOOKUP($A3,Timetable,$BA$1,FALSE))</f>
        <v>9b4</v>
      </c>
      <c r="BB3" s="129" t="str">
        <f ca="1">IF(ISNA(VLOOKUP($A3,Timetable,$BB$1,FALSE)),"",VLOOKUP($A3,Timetable,$BB$1,FALSE))</f>
        <v>11b3</v>
      </c>
      <c r="BC3" s="129" t="str">
        <f ca="1">IF(ISNA(VLOOKUP($A3,Timetable,$BC$1,FALSE)),"",VLOOKUP($A3,Timetable,$BC$1,FALSE))</f>
        <v/>
      </c>
    </row>
    <row r="4" spans="1:55" s="129" customFormat="1" x14ac:dyDescent="0.2">
      <c r="A4" s="335"/>
      <c r="B4" s="313"/>
      <c r="C4" s="313"/>
      <c r="D4" s="328"/>
      <c r="E4" s="132"/>
      <c r="F4" s="313"/>
      <c r="G4" s="35" t="s">
        <v>77</v>
      </c>
      <c r="H4" s="35"/>
      <c r="I4" s="35"/>
      <c r="J4" s="35"/>
      <c r="K4" s="34"/>
      <c r="L4" s="34"/>
      <c r="M4" s="311"/>
      <c r="N4" s="325"/>
      <c r="O4" s="313"/>
      <c r="P4" s="313"/>
      <c r="Q4" s="313"/>
      <c r="R4" s="314"/>
      <c r="S4" s="314"/>
      <c r="T4" s="314"/>
      <c r="U4" s="314"/>
      <c r="V4" s="314"/>
      <c r="W4" s="314"/>
      <c r="X4" s="314"/>
      <c r="Y4" s="314"/>
      <c r="Z4" s="333"/>
      <c r="AA4" s="314"/>
      <c r="AB4" s="207" t="str">
        <f t="shared" si="0"/>
        <v/>
      </c>
      <c r="AC4" s="322"/>
      <c r="AD4" s="208" t="str">
        <f>IF(AND(I4="",J4=""),"","2) ")</f>
        <v/>
      </c>
      <c r="AE4" s="319"/>
      <c r="AF4" s="319"/>
      <c r="AG4" s="319"/>
      <c r="AH4" s="207" t="str">
        <f>IF(AND(E4=""),"","2) ")</f>
        <v/>
      </c>
      <c r="AI4" s="319"/>
      <c r="AJ4" s="319"/>
      <c r="AK4" s="207"/>
      <c r="AL4" s="208"/>
      <c r="AM4" s="207" t="str">
        <f t="shared" si="1"/>
        <v/>
      </c>
      <c r="AN4" s="207" t="str">
        <f>IF(AO4&lt;&gt;"",SUM($AM$3:AM4),"")</f>
        <v/>
      </c>
      <c r="AO4" s="207" t="str">
        <f t="shared" si="2"/>
        <v/>
      </c>
      <c r="AQ4" s="316"/>
    </row>
    <row r="5" spans="1:55" s="129" customFormat="1" x14ac:dyDescent="0.2">
      <c r="A5" s="335"/>
      <c r="B5" s="313"/>
      <c r="C5" s="313"/>
      <c r="D5" s="328"/>
      <c r="E5" s="135"/>
      <c r="F5" s="313"/>
      <c r="G5" s="35"/>
      <c r="H5" s="35"/>
      <c r="I5" s="35"/>
      <c r="J5" s="35"/>
      <c r="K5" s="34"/>
      <c r="L5" s="34"/>
      <c r="M5" s="311"/>
      <c r="N5" s="325"/>
      <c r="O5" s="313"/>
      <c r="P5" s="313"/>
      <c r="Q5" s="313"/>
      <c r="R5" s="314"/>
      <c r="S5" s="314"/>
      <c r="T5" s="314"/>
      <c r="U5" s="314"/>
      <c r="V5" s="314"/>
      <c r="W5" s="314"/>
      <c r="X5" s="314"/>
      <c r="Y5" s="314"/>
      <c r="Z5" s="333"/>
      <c r="AA5" s="314"/>
      <c r="AB5" s="207" t="str">
        <f t="shared" si="0"/>
        <v/>
      </c>
      <c r="AC5" s="322"/>
      <c r="AD5" s="208" t="str">
        <f>IF(AND(I5="",J5=""),"","3) ")</f>
        <v/>
      </c>
      <c r="AE5" s="319"/>
      <c r="AF5" s="319"/>
      <c r="AG5" s="319"/>
      <c r="AH5" s="207" t="str">
        <f>IF(AND(E5=""),"","3) ")</f>
        <v/>
      </c>
      <c r="AI5" s="319"/>
      <c r="AJ5" s="319"/>
      <c r="AK5" s="207"/>
      <c r="AL5" s="208"/>
      <c r="AM5" s="207" t="str">
        <f t="shared" si="1"/>
        <v/>
      </c>
      <c r="AN5" s="209" t="str">
        <f>IF(AO5&lt;&gt;"",SUM($AM$3:AM5),"")</f>
        <v/>
      </c>
      <c r="AO5" s="207" t="str">
        <f t="shared" si="2"/>
        <v/>
      </c>
      <c r="AQ5" s="316"/>
    </row>
    <row r="6" spans="1:55" s="129" customFormat="1" x14ac:dyDescent="0.2">
      <c r="A6" s="335"/>
      <c r="B6" s="313"/>
      <c r="C6" s="313"/>
      <c r="D6" s="329"/>
      <c r="E6" s="132"/>
      <c r="F6" s="313"/>
      <c r="G6" s="35"/>
      <c r="H6" s="35"/>
      <c r="I6" s="35"/>
      <c r="J6" s="35"/>
      <c r="K6" s="34"/>
      <c r="L6" s="34"/>
      <c r="M6" s="311"/>
      <c r="N6" s="325"/>
      <c r="O6" s="313"/>
      <c r="P6" s="313"/>
      <c r="Q6" s="313"/>
      <c r="R6" s="314"/>
      <c r="S6" s="314"/>
      <c r="T6" s="314"/>
      <c r="U6" s="314"/>
      <c r="V6" s="314"/>
      <c r="W6" s="314"/>
      <c r="X6" s="314"/>
      <c r="Y6" s="314"/>
      <c r="Z6" s="333"/>
      <c r="AA6" s="314"/>
      <c r="AB6" s="207" t="str">
        <f t="shared" si="0"/>
        <v/>
      </c>
      <c r="AC6" s="322"/>
      <c r="AD6" s="208" t="str">
        <f>IF(AND(I6="",J6=""),"","4) ")</f>
        <v/>
      </c>
      <c r="AE6" s="319"/>
      <c r="AF6" s="319"/>
      <c r="AG6" s="319"/>
      <c r="AH6" s="207" t="str">
        <f>IF(AND(E6=""),"","4) ")</f>
        <v/>
      </c>
      <c r="AI6" s="319"/>
      <c r="AJ6" s="319"/>
      <c r="AK6" s="207"/>
      <c r="AL6" s="208"/>
      <c r="AM6" s="207" t="str">
        <f t="shared" si="1"/>
        <v/>
      </c>
      <c r="AN6" s="209" t="str">
        <f>IF(AO6&lt;&gt;"",SUM($AM$3:AM6),"")</f>
        <v/>
      </c>
      <c r="AO6" s="207" t="str">
        <f t="shared" si="2"/>
        <v/>
      </c>
      <c r="AQ6" s="316"/>
    </row>
    <row r="7" spans="1:55" s="129" customFormat="1" x14ac:dyDescent="0.2">
      <c r="A7" s="335"/>
      <c r="B7" s="313"/>
      <c r="C7" s="313"/>
      <c r="D7" s="330" t="s">
        <v>184</v>
      </c>
      <c r="E7" s="135"/>
      <c r="F7" s="313"/>
      <c r="G7" s="35"/>
      <c r="H7" s="35"/>
      <c r="I7" s="35"/>
      <c r="J7" s="35"/>
      <c r="K7" s="34"/>
      <c r="L7" s="34"/>
      <c r="M7" s="311"/>
      <c r="N7" s="325"/>
      <c r="O7" s="313"/>
      <c r="P7" s="313"/>
      <c r="Q7" s="313"/>
      <c r="R7" s="314"/>
      <c r="S7" s="314"/>
      <c r="T7" s="314"/>
      <c r="U7" s="314"/>
      <c r="V7" s="314"/>
      <c r="W7" s="314"/>
      <c r="X7" s="314"/>
      <c r="Y7" s="314"/>
      <c r="Z7" s="333"/>
      <c r="AA7" s="314"/>
      <c r="AB7" s="207" t="str">
        <f t="shared" si="0"/>
        <v/>
      </c>
      <c r="AC7" s="322"/>
      <c r="AD7" s="208" t="str">
        <f>IF(AND(I7="",J7=""),"","5) ")</f>
        <v/>
      </c>
      <c r="AE7" s="319"/>
      <c r="AF7" s="319"/>
      <c r="AG7" s="319"/>
      <c r="AH7" s="207" t="str">
        <f>IF(AND(E7=""),"","1) ")</f>
        <v/>
      </c>
      <c r="AI7" s="319"/>
      <c r="AJ7" s="319"/>
      <c r="AK7" s="207"/>
      <c r="AL7" s="208"/>
      <c r="AM7" s="207" t="str">
        <f t="shared" si="1"/>
        <v/>
      </c>
      <c r="AN7" s="209" t="str">
        <f>IF(AO7&lt;&gt;"",SUM($AM$3:AM7),"")</f>
        <v/>
      </c>
      <c r="AO7" s="207" t="str">
        <f t="shared" si="2"/>
        <v/>
      </c>
      <c r="AQ7" s="316"/>
    </row>
    <row r="8" spans="1:55" s="129" customFormat="1" x14ac:dyDescent="0.2">
      <c r="A8" s="236" t="str">
        <f ca="1">IF(A3&lt;&gt;"","Lesson"&amp;" "&amp;MATCH($A$1,AX3:BC3,0),"")</f>
        <v>Lesson 5</v>
      </c>
      <c r="B8" s="313"/>
      <c r="C8" s="313"/>
      <c r="D8" s="331"/>
      <c r="E8" s="132"/>
      <c r="F8" s="313"/>
      <c r="G8" s="35"/>
      <c r="H8" s="35"/>
      <c r="I8" s="35"/>
      <c r="J8" s="35"/>
      <c r="K8" s="34"/>
      <c r="L8" s="34"/>
      <c r="M8" s="311"/>
      <c r="N8" s="325"/>
      <c r="O8" s="313"/>
      <c r="P8" s="313"/>
      <c r="Q8" s="313"/>
      <c r="R8" s="314"/>
      <c r="S8" s="314"/>
      <c r="T8" s="314"/>
      <c r="U8" s="314"/>
      <c r="V8" s="314"/>
      <c r="W8" s="314"/>
      <c r="X8" s="314"/>
      <c r="Y8" s="314"/>
      <c r="Z8" s="333"/>
      <c r="AA8" s="314"/>
      <c r="AB8" s="207" t="str">
        <f t="shared" si="0"/>
        <v/>
      </c>
      <c r="AC8" s="322"/>
      <c r="AD8" s="208" t="str">
        <f>IF(AND(I8="",J8=""),"","6) ")</f>
        <v/>
      </c>
      <c r="AE8" s="319"/>
      <c r="AF8" s="319"/>
      <c r="AG8" s="319"/>
      <c r="AH8" s="207" t="str">
        <f>IF(AND(E8=""),"","2) ")</f>
        <v/>
      </c>
      <c r="AI8" s="319"/>
      <c r="AJ8" s="319"/>
      <c r="AK8" s="207"/>
      <c r="AL8" s="208"/>
      <c r="AM8" s="207" t="str">
        <f t="shared" si="1"/>
        <v/>
      </c>
      <c r="AN8" s="209" t="str">
        <f>IF(AO8&lt;&gt;"",SUM($AM$3:AM8),"")</f>
        <v/>
      </c>
      <c r="AO8" s="207" t="str">
        <f t="shared" si="2"/>
        <v/>
      </c>
      <c r="AQ8" s="316"/>
    </row>
    <row r="9" spans="1:55" s="129" customFormat="1" x14ac:dyDescent="0.2">
      <c r="A9" s="237" t="str">
        <f ca="1">IF(A3&lt;&gt;"","Room"&amp;VLOOKUP(A3,Rooms,MATCH($A$1,AX3:BC3,0)+1,FALSE),"")</f>
        <v>Room</v>
      </c>
      <c r="B9" s="313"/>
      <c r="C9" s="313"/>
      <c r="D9" s="331"/>
      <c r="E9" s="135"/>
      <c r="F9" s="313"/>
      <c r="G9" s="35"/>
      <c r="H9" s="35"/>
      <c r="I9" s="35"/>
      <c r="J9" s="35"/>
      <c r="K9" s="34"/>
      <c r="L9" s="34"/>
      <c r="M9" s="311"/>
      <c r="N9" s="325"/>
      <c r="O9" s="313"/>
      <c r="P9" s="313"/>
      <c r="Q9" s="313"/>
      <c r="R9" s="314"/>
      <c r="S9" s="314"/>
      <c r="T9" s="314"/>
      <c r="U9" s="314"/>
      <c r="V9" s="314"/>
      <c r="W9" s="314"/>
      <c r="X9" s="314"/>
      <c r="Y9" s="314"/>
      <c r="Z9" s="333"/>
      <c r="AA9" s="314"/>
      <c r="AB9" s="207" t="str">
        <f t="shared" si="0"/>
        <v/>
      </c>
      <c r="AC9" s="322"/>
      <c r="AD9" s="208" t="str">
        <f>IF(AND(I9="",J9=""),"","7) ")</f>
        <v/>
      </c>
      <c r="AE9" s="319"/>
      <c r="AF9" s="319"/>
      <c r="AG9" s="319"/>
      <c r="AH9" s="207" t="str">
        <f>IF(AND(E9=""),"","3) ")</f>
        <v/>
      </c>
      <c r="AI9" s="319"/>
      <c r="AJ9" s="319"/>
      <c r="AK9" s="207"/>
      <c r="AL9" s="208"/>
      <c r="AM9" s="207" t="str">
        <f t="shared" si="1"/>
        <v/>
      </c>
      <c r="AN9" s="209" t="str">
        <f>IF(AO9&lt;&gt;"",SUM($AM$3:AM9),"")</f>
        <v/>
      </c>
      <c r="AO9" s="207" t="str">
        <f t="shared" si="2"/>
        <v/>
      </c>
      <c r="AQ9" s="316"/>
    </row>
    <row r="10" spans="1:55" s="129" customFormat="1" x14ac:dyDescent="0.2">
      <c r="A10" s="238"/>
      <c r="B10" s="313"/>
      <c r="C10" s="313"/>
      <c r="D10" s="332"/>
      <c r="E10" s="132"/>
      <c r="F10" s="313"/>
      <c r="G10" s="35" t="s">
        <v>76</v>
      </c>
      <c r="H10" s="35"/>
      <c r="I10" s="35"/>
      <c r="J10" s="35"/>
      <c r="K10" s="34"/>
      <c r="L10" s="36"/>
      <c r="M10" s="312"/>
      <c r="N10" s="326"/>
      <c r="O10" s="313"/>
      <c r="P10" s="313"/>
      <c r="Q10" s="313"/>
      <c r="R10" s="314"/>
      <c r="S10" s="314"/>
      <c r="T10" s="314"/>
      <c r="U10" s="314"/>
      <c r="V10" s="314"/>
      <c r="W10" s="314"/>
      <c r="X10" s="314"/>
      <c r="Y10" s="314"/>
      <c r="Z10" s="333"/>
      <c r="AA10" s="314"/>
      <c r="AB10" s="207" t="str">
        <f ca="1">IF(M3="","",M3)</f>
        <v/>
      </c>
      <c r="AC10" s="323"/>
      <c r="AD10" s="208" t="str">
        <f>IF(AND(I10="",J10=""),"","8) ")</f>
        <v/>
      </c>
      <c r="AE10" s="320"/>
      <c r="AF10" s="320"/>
      <c r="AG10" s="320"/>
      <c r="AH10" s="207" t="str">
        <f>IF(AND(E10=""),"","4) ")</f>
        <v/>
      </c>
      <c r="AI10" s="320"/>
      <c r="AJ10" s="320"/>
      <c r="AK10" s="207"/>
      <c r="AL10" s="208"/>
      <c r="AM10" s="207" t="str">
        <f t="shared" ca="1" si="1"/>
        <v/>
      </c>
      <c r="AN10" s="209" t="str">
        <f ca="1">IF(AO10&lt;&gt;"",SUM($AM$3:AM10),"")</f>
        <v/>
      </c>
      <c r="AO10" s="207" t="str">
        <f t="shared" ca="1" si="2"/>
        <v/>
      </c>
      <c r="AQ10" s="317"/>
    </row>
    <row r="11" spans="1:55" s="129" customFormat="1" x14ac:dyDescent="0.2">
      <c r="A11" s="334" t="str">
        <f ca="1">IF(ISNA(VLOOKUP(AC11,INDIRECT($AL$1),2, FALSE)),"", VLOOKUP(AC11,INDIRECT($AL$1),2, FALSE))</f>
        <v>Wednesday 3rd Nov</v>
      </c>
      <c r="B11" s="313"/>
      <c r="C11" s="313"/>
      <c r="D11" s="327" t="s">
        <v>183</v>
      </c>
      <c r="E11" s="135"/>
      <c r="F11" s="313"/>
      <c r="G11" s="35" t="s">
        <v>75</v>
      </c>
      <c r="H11" s="35"/>
      <c r="I11" s="35"/>
      <c r="J11" s="35"/>
      <c r="K11" s="34"/>
      <c r="L11" s="34"/>
      <c r="M11" s="310" t="str">
        <f ca="1">AQ11</f>
        <v/>
      </c>
      <c r="N11" s="324"/>
      <c r="O11" s="313"/>
      <c r="P11" s="313"/>
      <c r="Q11" s="313"/>
      <c r="R11" s="313"/>
      <c r="S11" s="313"/>
      <c r="T11" s="313"/>
      <c r="U11" s="314"/>
      <c r="V11" s="314"/>
      <c r="W11" s="314"/>
      <c r="X11" s="314"/>
      <c r="Y11" s="314"/>
      <c r="Z11" s="314"/>
      <c r="AA11" s="314"/>
      <c r="AB11" s="207" t="str">
        <f t="shared" ref="AB11:AB17" si="3">IF(L11="Yes",J11,"")</f>
        <v/>
      </c>
      <c r="AC11" s="321">
        <v>2</v>
      </c>
      <c r="AD11" s="208" t="str">
        <f>IF(AND(I11="",J11=""),"","1) ")</f>
        <v/>
      </c>
      <c r="AE11" s="318" t="str">
        <f>CONCATENATE(AD11,I11,J11," ",H11,CHAR(10),AD12,I12,J12," ",H12,CHAR(10),AD13,I13,J13," ",H13,CHAR(10),AD14,I14,J14," ",H14,CHAR(10),AD15,I15,J15," ",H15,CHAR(10))</f>
        <v xml:space="preserve"> 
</v>
      </c>
      <c r="AF11" s="318" t="str">
        <f>CONCATENATE(AD16,I16,J16," ",H16,CHAR(10),AD17,I17,J17," ",H17,CHAR(10),AD18,I18,J18," ",H18,CHAR(10))</f>
        <v xml:space="preserve"> 
</v>
      </c>
      <c r="AG11" s="318" t="str">
        <f>CONCATENATE(AE11,AF11)</f>
        <v xml:space="preserve"> 
</v>
      </c>
      <c r="AH11" s="207" t="str">
        <f>IF(AND(E11=""),"","1) ")</f>
        <v/>
      </c>
      <c r="AI11" s="318" t="str">
        <f>CONCATENATE(AH11,E11,CHAR(10),AH12,E12,CHAR(10),AH13,E13,CHAR(10),AH14,E14)</f>
        <v xml:space="preserve">
</v>
      </c>
      <c r="AJ11" s="318" t="str">
        <f>CONCATENATE(AH15,E15,CHAR(10),AH16,E16,CHAR(10),AH17,E17,CHAR(10),AH18,E18)</f>
        <v xml:space="preserve">
</v>
      </c>
      <c r="AK11" s="207"/>
      <c r="AL11" s="207"/>
      <c r="AM11" s="207" t="str">
        <f t="shared" si="1"/>
        <v/>
      </c>
      <c r="AN11" s="207" t="str">
        <f>IF(AO11&lt;&gt;"",SUM($AM$3:AM11),"")</f>
        <v/>
      </c>
      <c r="AO11" s="207" t="str">
        <f t="shared" si="2"/>
        <v/>
      </c>
      <c r="AQ11" s="315" t="str">
        <f ca="1">IF(ISNA(VLOOKUP(A11,Homework,$AK$1+1,FALSE)), "",VLOOKUP(A11,Homework,$AK$1+1,FALSE))</f>
        <v/>
      </c>
      <c r="AX11" s="129" t="str">
        <f ca="1">IF(ISNA(VLOOKUP($A11,Timetable,$AX$1,FALSE)),"",VLOOKUP($A11,Timetable,$AX$1,FALSE))</f>
        <v>11b3</v>
      </c>
      <c r="AY11" s="129" t="str">
        <f ca="1">IF(ISNA(VLOOKUP($A11,Timetable,$AY$1,FALSE)),"",VLOOKUP($A11,Timetable,$AY$1,FALSE))</f>
        <v>9b4</v>
      </c>
      <c r="AZ11" s="129" t="str">
        <f ca="1">IF(ISNA(VLOOKUP($A11,Timetable,$AZ$1,FALSE)),"",VLOOKUP($A11,Timetable,$AZ$1,FALSE))</f>
        <v/>
      </c>
      <c r="BA11" s="129">
        <f ca="1">IF(ISNA(VLOOKUP($A11,Timetable,$BA$1,FALSE)),"",VLOOKUP($A11,Timetable,$BA$1,FALSE))</f>
        <v>13</v>
      </c>
      <c r="BB11" s="129" t="str">
        <f ca="1">IF(ISNA(VLOOKUP($A11,Timetable,$BB$1,FALSE)),"",VLOOKUP($A11,Timetable,$BB$1,FALSE))</f>
        <v/>
      </c>
      <c r="BC11" s="129" t="str">
        <f ca="1">IF(ISNA(VLOOKUP($A11,Timetable,$BC$1,FALSE)),"",VLOOKUP($A11,Timetable,$BC$1,FALSE))</f>
        <v/>
      </c>
    </row>
    <row r="12" spans="1:55" s="129" customFormat="1" x14ac:dyDescent="0.2">
      <c r="A12" s="335"/>
      <c r="B12" s="313"/>
      <c r="C12" s="313"/>
      <c r="D12" s="328"/>
      <c r="E12" s="132"/>
      <c r="F12" s="313"/>
      <c r="G12" s="35" t="s">
        <v>77</v>
      </c>
      <c r="H12" s="35"/>
      <c r="I12" s="35"/>
      <c r="J12" s="35"/>
      <c r="K12" s="34"/>
      <c r="L12" s="34"/>
      <c r="M12" s="311"/>
      <c r="N12" s="325"/>
      <c r="O12" s="313"/>
      <c r="P12" s="313"/>
      <c r="Q12" s="313"/>
      <c r="R12" s="313"/>
      <c r="S12" s="313"/>
      <c r="T12" s="313"/>
      <c r="U12" s="314"/>
      <c r="V12" s="314"/>
      <c r="W12" s="314"/>
      <c r="X12" s="314"/>
      <c r="Y12" s="314"/>
      <c r="Z12" s="333"/>
      <c r="AA12" s="314"/>
      <c r="AB12" s="207" t="str">
        <f t="shared" si="3"/>
        <v/>
      </c>
      <c r="AC12" s="322"/>
      <c r="AD12" s="208" t="str">
        <f>IF(AND(I12="",J12=""),"","2) ")</f>
        <v/>
      </c>
      <c r="AE12" s="319"/>
      <c r="AF12" s="319"/>
      <c r="AG12" s="319"/>
      <c r="AH12" s="207" t="str">
        <f>IF(AND(E12=""),"","2) ")</f>
        <v/>
      </c>
      <c r="AI12" s="319"/>
      <c r="AJ12" s="319"/>
      <c r="AK12" s="207"/>
      <c r="AL12" s="208"/>
      <c r="AM12" s="207" t="str">
        <f t="shared" si="1"/>
        <v/>
      </c>
      <c r="AN12" s="207" t="str">
        <f>IF(AO12&lt;&gt;"",SUM($AM$3:AM12),"")</f>
        <v/>
      </c>
      <c r="AO12" s="207" t="str">
        <f t="shared" si="2"/>
        <v/>
      </c>
      <c r="AQ12" s="316"/>
    </row>
    <row r="13" spans="1:55" s="129" customFormat="1" x14ac:dyDescent="0.2">
      <c r="A13" s="335"/>
      <c r="B13" s="313"/>
      <c r="C13" s="313"/>
      <c r="D13" s="328"/>
      <c r="E13" s="135"/>
      <c r="F13" s="313"/>
      <c r="G13" s="35"/>
      <c r="H13" s="35"/>
      <c r="I13" s="35"/>
      <c r="J13" s="35"/>
      <c r="K13" s="34"/>
      <c r="L13" s="34"/>
      <c r="M13" s="311"/>
      <c r="N13" s="325"/>
      <c r="O13" s="313"/>
      <c r="P13" s="313"/>
      <c r="Q13" s="313"/>
      <c r="R13" s="313"/>
      <c r="S13" s="313"/>
      <c r="T13" s="313"/>
      <c r="U13" s="314"/>
      <c r="V13" s="314"/>
      <c r="W13" s="314"/>
      <c r="X13" s="314"/>
      <c r="Y13" s="314"/>
      <c r="Z13" s="333"/>
      <c r="AA13" s="314"/>
      <c r="AB13" s="207" t="str">
        <f t="shared" si="3"/>
        <v/>
      </c>
      <c r="AC13" s="322"/>
      <c r="AD13" s="208" t="str">
        <f>IF(AND(I13="",J13=""),"","3) ")</f>
        <v/>
      </c>
      <c r="AE13" s="319"/>
      <c r="AF13" s="319"/>
      <c r="AG13" s="319"/>
      <c r="AH13" s="207" t="str">
        <f>IF(AND(E13=""),"","3) ")</f>
        <v/>
      </c>
      <c r="AI13" s="319"/>
      <c r="AJ13" s="319"/>
      <c r="AK13" s="207"/>
      <c r="AL13" s="208"/>
      <c r="AM13" s="207" t="str">
        <f t="shared" si="1"/>
        <v/>
      </c>
      <c r="AN13" s="209" t="str">
        <f>IF(AO13&lt;&gt;"",SUM($AM$3:AM13),"")</f>
        <v/>
      </c>
      <c r="AO13" s="207" t="str">
        <f t="shared" si="2"/>
        <v/>
      </c>
      <c r="AQ13" s="316"/>
    </row>
    <row r="14" spans="1:55" s="129" customFormat="1" x14ac:dyDescent="0.2">
      <c r="A14" s="335"/>
      <c r="B14" s="313"/>
      <c r="C14" s="313"/>
      <c r="D14" s="329"/>
      <c r="E14" s="132"/>
      <c r="F14" s="313"/>
      <c r="G14" s="35"/>
      <c r="H14" s="35"/>
      <c r="I14" s="35"/>
      <c r="J14" s="35"/>
      <c r="K14" s="34"/>
      <c r="L14" s="34"/>
      <c r="M14" s="311"/>
      <c r="N14" s="325"/>
      <c r="O14" s="313"/>
      <c r="P14" s="313"/>
      <c r="Q14" s="313"/>
      <c r="R14" s="313"/>
      <c r="S14" s="313"/>
      <c r="T14" s="313"/>
      <c r="U14" s="314"/>
      <c r="V14" s="314"/>
      <c r="W14" s="314"/>
      <c r="X14" s="314"/>
      <c r="Y14" s="314"/>
      <c r="Z14" s="333"/>
      <c r="AA14" s="314"/>
      <c r="AB14" s="207" t="str">
        <f t="shared" si="3"/>
        <v/>
      </c>
      <c r="AC14" s="322"/>
      <c r="AD14" s="208" t="str">
        <f>IF(AND(I14="",J14=""),"","4) ")</f>
        <v/>
      </c>
      <c r="AE14" s="319"/>
      <c r="AF14" s="319"/>
      <c r="AG14" s="319"/>
      <c r="AH14" s="207" t="str">
        <f>IF(AND(E14=""),"","4) ")</f>
        <v/>
      </c>
      <c r="AI14" s="319"/>
      <c r="AJ14" s="319"/>
      <c r="AK14" s="207"/>
      <c r="AL14" s="208"/>
      <c r="AM14" s="207" t="str">
        <f t="shared" si="1"/>
        <v/>
      </c>
      <c r="AN14" s="209" t="str">
        <f>IF(AO14&lt;&gt;"",SUM($AM$3:AM14),"")</f>
        <v/>
      </c>
      <c r="AO14" s="207" t="str">
        <f t="shared" si="2"/>
        <v/>
      </c>
      <c r="AQ14" s="316"/>
    </row>
    <row r="15" spans="1:55" s="129" customFormat="1" x14ac:dyDescent="0.2">
      <c r="A15" s="335"/>
      <c r="B15" s="313"/>
      <c r="C15" s="313"/>
      <c r="D15" s="330" t="s">
        <v>184</v>
      </c>
      <c r="E15" s="135"/>
      <c r="F15" s="313"/>
      <c r="G15" s="35"/>
      <c r="H15" s="35"/>
      <c r="I15" s="35"/>
      <c r="J15" s="35"/>
      <c r="K15" s="34"/>
      <c r="L15" s="34"/>
      <c r="M15" s="311"/>
      <c r="N15" s="325"/>
      <c r="O15" s="313"/>
      <c r="P15" s="313"/>
      <c r="Q15" s="313"/>
      <c r="R15" s="313"/>
      <c r="S15" s="313"/>
      <c r="T15" s="313"/>
      <c r="U15" s="314"/>
      <c r="V15" s="314"/>
      <c r="W15" s="314"/>
      <c r="X15" s="314"/>
      <c r="Y15" s="314"/>
      <c r="Z15" s="333"/>
      <c r="AA15" s="314"/>
      <c r="AB15" s="207" t="str">
        <f t="shared" si="3"/>
        <v/>
      </c>
      <c r="AC15" s="322"/>
      <c r="AD15" s="208" t="str">
        <f>IF(AND(I15="",J15=""),"","5) ")</f>
        <v/>
      </c>
      <c r="AE15" s="319"/>
      <c r="AF15" s="319"/>
      <c r="AG15" s="319"/>
      <c r="AH15" s="207" t="str">
        <f>IF(AND(E15=""),"","1) ")</f>
        <v/>
      </c>
      <c r="AI15" s="319"/>
      <c r="AJ15" s="319"/>
      <c r="AK15" s="207"/>
      <c r="AL15" s="208"/>
      <c r="AM15" s="207" t="str">
        <f t="shared" si="1"/>
        <v/>
      </c>
      <c r="AN15" s="209" t="str">
        <f>IF(AO15&lt;&gt;"",SUM($AM$3:AM15),"")</f>
        <v/>
      </c>
      <c r="AO15" s="207" t="str">
        <f t="shared" si="2"/>
        <v/>
      </c>
      <c r="AQ15" s="316"/>
    </row>
    <row r="16" spans="1:55" s="129" customFormat="1" x14ac:dyDescent="0.2">
      <c r="A16" s="236" t="str">
        <f ca="1">IF(A11&lt;&gt;"","Lesson"&amp;" "&amp;MATCH($A$1,AX11:BC11,0),"")</f>
        <v>Lesson 1</v>
      </c>
      <c r="B16" s="313"/>
      <c r="C16" s="313"/>
      <c r="D16" s="331"/>
      <c r="E16" s="132"/>
      <c r="F16" s="313"/>
      <c r="G16" s="35"/>
      <c r="H16" s="35"/>
      <c r="I16" s="35"/>
      <c r="J16" s="35"/>
      <c r="K16" s="34"/>
      <c r="L16" s="34"/>
      <c r="M16" s="311"/>
      <c r="N16" s="325"/>
      <c r="O16" s="313"/>
      <c r="P16" s="313"/>
      <c r="Q16" s="313"/>
      <c r="R16" s="313"/>
      <c r="S16" s="313"/>
      <c r="T16" s="313"/>
      <c r="U16" s="314"/>
      <c r="V16" s="314"/>
      <c r="W16" s="314"/>
      <c r="X16" s="314"/>
      <c r="Y16" s="314"/>
      <c r="Z16" s="333"/>
      <c r="AA16" s="314"/>
      <c r="AB16" s="207" t="str">
        <f t="shared" si="3"/>
        <v/>
      </c>
      <c r="AC16" s="322"/>
      <c r="AD16" s="208" t="str">
        <f>IF(AND(I16="",J16=""),"","6) ")</f>
        <v/>
      </c>
      <c r="AE16" s="319"/>
      <c r="AF16" s="319"/>
      <c r="AG16" s="319"/>
      <c r="AH16" s="207" t="str">
        <f>IF(AND(E16=""),"","2) ")</f>
        <v/>
      </c>
      <c r="AI16" s="319"/>
      <c r="AJ16" s="319"/>
      <c r="AK16" s="207"/>
      <c r="AL16" s="208"/>
      <c r="AM16" s="207" t="str">
        <f t="shared" si="1"/>
        <v/>
      </c>
      <c r="AN16" s="209" t="str">
        <f>IF(AO16&lt;&gt;"",SUM($AM$3:AM16),"")</f>
        <v/>
      </c>
      <c r="AO16" s="207" t="str">
        <f t="shared" si="2"/>
        <v/>
      </c>
      <c r="AQ16" s="316"/>
    </row>
    <row r="17" spans="1:55" s="129" customFormat="1" x14ac:dyDescent="0.2">
      <c r="A17" s="237" t="str">
        <f ca="1">IF(A11&lt;&gt;"","Room"&amp;VLOOKUP(A11,Rooms,MATCH($A$1,AX11:BC11,0)+1,FALSE),"")</f>
        <v>Room</v>
      </c>
      <c r="B17" s="313"/>
      <c r="C17" s="313"/>
      <c r="D17" s="331"/>
      <c r="E17" s="135"/>
      <c r="F17" s="313"/>
      <c r="G17" s="35"/>
      <c r="H17" s="35"/>
      <c r="I17" s="35"/>
      <c r="J17" s="35"/>
      <c r="K17" s="34"/>
      <c r="L17" s="34"/>
      <c r="M17" s="311"/>
      <c r="N17" s="325"/>
      <c r="O17" s="313"/>
      <c r="P17" s="313"/>
      <c r="Q17" s="313"/>
      <c r="R17" s="313"/>
      <c r="S17" s="313"/>
      <c r="T17" s="313"/>
      <c r="U17" s="314"/>
      <c r="V17" s="314"/>
      <c r="W17" s="314"/>
      <c r="X17" s="314"/>
      <c r="Y17" s="314"/>
      <c r="Z17" s="333"/>
      <c r="AA17" s="314"/>
      <c r="AB17" s="207" t="str">
        <f t="shared" si="3"/>
        <v/>
      </c>
      <c r="AC17" s="322"/>
      <c r="AD17" s="208" t="str">
        <f>IF(AND(I17="",J17=""),"","7) ")</f>
        <v/>
      </c>
      <c r="AE17" s="319"/>
      <c r="AF17" s="319"/>
      <c r="AG17" s="319"/>
      <c r="AH17" s="207" t="str">
        <f>IF(AND(E17=""),"","3) ")</f>
        <v/>
      </c>
      <c r="AI17" s="319"/>
      <c r="AJ17" s="319"/>
      <c r="AK17" s="207"/>
      <c r="AL17" s="208"/>
      <c r="AM17" s="207" t="str">
        <f t="shared" si="1"/>
        <v/>
      </c>
      <c r="AN17" s="209" t="str">
        <f>IF(AO17&lt;&gt;"",SUM($AM$3:AM17),"")</f>
        <v/>
      </c>
      <c r="AO17" s="207" t="str">
        <f t="shared" si="2"/>
        <v/>
      </c>
      <c r="AQ17" s="316"/>
    </row>
    <row r="18" spans="1:55" s="129" customFormat="1" x14ac:dyDescent="0.2">
      <c r="A18" s="238"/>
      <c r="B18" s="313"/>
      <c r="C18" s="313"/>
      <c r="D18" s="332"/>
      <c r="E18" s="132"/>
      <c r="F18" s="313"/>
      <c r="G18" s="35" t="s">
        <v>76</v>
      </c>
      <c r="H18" s="35"/>
      <c r="I18" s="35"/>
      <c r="J18" s="35"/>
      <c r="K18" s="34"/>
      <c r="L18" s="36"/>
      <c r="M18" s="312"/>
      <c r="N18" s="326"/>
      <c r="O18" s="313"/>
      <c r="P18" s="313"/>
      <c r="Q18" s="313"/>
      <c r="R18" s="313"/>
      <c r="S18" s="313"/>
      <c r="T18" s="313"/>
      <c r="U18" s="314"/>
      <c r="V18" s="314"/>
      <c r="W18" s="314"/>
      <c r="X18" s="314"/>
      <c r="Y18" s="314"/>
      <c r="Z18" s="333"/>
      <c r="AA18" s="314"/>
      <c r="AB18" s="207" t="str">
        <f ca="1">IF(M11="","",M11)</f>
        <v/>
      </c>
      <c r="AC18" s="323"/>
      <c r="AD18" s="208" t="str">
        <f>IF(AND(I18="",J18=""),"","8) ")</f>
        <v/>
      </c>
      <c r="AE18" s="320"/>
      <c r="AF18" s="320"/>
      <c r="AG18" s="320"/>
      <c r="AH18" s="207" t="str">
        <f>IF(AND(E18=""),"","4) ")</f>
        <v/>
      </c>
      <c r="AI18" s="320"/>
      <c r="AJ18" s="320"/>
      <c r="AK18" s="207"/>
      <c r="AL18" s="208"/>
      <c r="AM18" s="207" t="str">
        <f t="shared" ca="1" si="1"/>
        <v/>
      </c>
      <c r="AN18" s="209" t="str">
        <f ca="1">IF(AO18&lt;&gt;"",SUM($AM$3:AM18),"")</f>
        <v/>
      </c>
      <c r="AO18" s="207" t="str">
        <f t="shared" ca="1" si="2"/>
        <v/>
      </c>
      <c r="AQ18" s="317"/>
    </row>
    <row r="19" spans="1:55" s="129" customFormat="1" x14ac:dyDescent="0.2">
      <c r="A19" s="334" t="str">
        <f ca="1">IF(ISNA(VLOOKUP(AC19,INDIRECT($AL$1),2, FALSE)),"", VLOOKUP(AC19,INDIRECT($AL$1),2, FALSE))</f>
        <v xml:space="preserve">Thursday 4th Nov </v>
      </c>
      <c r="B19" s="313"/>
      <c r="C19" s="313"/>
      <c r="D19" s="327" t="s">
        <v>183</v>
      </c>
      <c r="E19" s="135"/>
      <c r="F19" s="313"/>
      <c r="G19" s="35" t="s">
        <v>75</v>
      </c>
      <c r="H19" s="35"/>
      <c r="I19" s="35"/>
      <c r="J19" s="35"/>
      <c r="K19" s="34"/>
      <c r="L19" s="34"/>
      <c r="M19" s="310" t="str">
        <f ca="1">AQ19</f>
        <v/>
      </c>
      <c r="N19" s="324"/>
      <c r="O19" s="313"/>
      <c r="P19" s="313"/>
      <c r="Q19" s="313"/>
      <c r="R19" s="313"/>
      <c r="S19" s="313"/>
      <c r="T19" s="313"/>
      <c r="U19" s="314"/>
      <c r="V19" s="314"/>
      <c r="W19" s="314"/>
      <c r="X19" s="314"/>
      <c r="Y19" s="314"/>
      <c r="Z19" s="314"/>
      <c r="AA19" s="314"/>
      <c r="AB19" s="207" t="str">
        <f t="shared" ref="AB19:AB25" si="4">IF(L19="Yes",J19,"")</f>
        <v/>
      </c>
      <c r="AC19" s="321">
        <v>3</v>
      </c>
      <c r="AD19" s="208" t="str">
        <f>IF(AND(I19="",J19=""),"","1) ")</f>
        <v/>
      </c>
      <c r="AE19" s="318" t="str">
        <f>CONCATENATE(AD19,I19,J19," ",H19,CHAR(10),AD20,I20,J20," ",H20,CHAR(10),AD21,I21,J21," ",H21,CHAR(10),AD22,I22,J22," ",H22,CHAR(10),AD23,I23,J23," ",H23,CHAR(10))</f>
        <v xml:space="preserve"> 
</v>
      </c>
      <c r="AF19" s="318" t="str">
        <f>CONCATENATE(AD24,I24,J24," ",H24,CHAR(10),AD25,I25,J25," ",H25,CHAR(10),AD26,I26,J26," ",H26,CHAR(10))</f>
        <v xml:space="preserve"> 
</v>
      </c>
      <c r="AG19" s="318" t="str">
        <f>CONCATENATE(AE19,AF19)</f>
        <v xml:space="preserve"> 
</v>
      </c>
      <c r="AH19" s="207" t="str">
        <f>IF(AND(E19=""),"","1) ")</f>
        <v/>
      </c>
      <c r="AI19" s="318" t="str">
        <f>CONCATENATE(AH19,E19,CHAR(10),AH20,E20,CHAR(10),AH21,E21,CHAR(10),AH22,E22)</f>
        <v xml:space="preserve">
</v>
      </c>
      <c r="AJ19" s="318" t="str">
        <f>CONCATENATE(AH23,E23,CHAR(10),AH24,E24,CHAR(10),AH25,E25,CHAR(10),AH26,E26)</f>
        <v xml:space="preserve">
</v>
      </c>
      <c r="AK19" s="207"/>
      <c r="AL19" s="207"/>
      <c r="AM19" s="207" t="str">
        <f t="shared" si="1"/>
        <v/>
      </c>
      <c r="AN19" s="207" t="str">
        <f>IF(AO19&lt;&gt;"",SUM($AM$3:AM19),"")</f>
        <v/>
      </c>
      <c r="AO19" s="207" t="str">
        <f t="shared" si="2"/>
        <v/>
      </c>
      <c r="AQ19" s="315" t="str">
        <f ca="1">IF(ISNA(VLOOKUP(A19,Homework,$AK$1+1,FALSE)), "",VLOOKUP(A19,Homework,$AK$1+1,FALSE))</f>
        <v/>
      </c>
      <c r="AX19" s="129">
        <f ca="1">IF(ISNA(VLOOKUP($A19,Timetable,$AX$1,FALSE)),"",VLOOKUP($A19,Timetable,$AX$1,FALSE))</f>
        <v>12</v>
      </c>
      <c r="AY19" s="129" t="str">
        <f ca="1">IF(ISNA(VLOOKUP($A19,Timetable,$AY$1,FALSE)),"",VLOOKUP($A19,Timetable,$AY$1,FALSE))</f>
        <v>10a2</v>
      </c>
      <c r="AZ19" s="129" t="str">
        <f ca="1">IF(ISNA(VLOOKUP($A19,Timetable,$AZ$1,FALSE)),"",VLOOKUP($A19,Timetable,$AZ$1,FALSE))</f>
        <v>7c2</v>
      </c>
      <c r="BA19" s="129" t="str">
        <f ca="1">IF(ISNA(VLOOKUP($A19,Timetable,$BA$1,FALSE)),"",VLOOKUP($A19,Timetable,$BA$1,FALSE))</f>
        <v>11b3</v>
      </c>
      <c r="BB19" s="129">
        <f ca="1">IF(ISNA(VLOOKUP($A19,Timetable,$BB$1,FALSE)),"",VLOOKUP($A19,Timetable,$BB$1,FALSE))</f>
        <v>13</v>
      </c>
      <c r="BC19" s="129" t="str">
        <f ca="1">IF(ISNA(VLOOKUP($A19,Timetable,$BC$1,FALSE)),"",VLOOKUP($A19,Timetable,$BC$1,FALSE))</f>
        <v/>
      </c>
    </row>
    <row r="20" spans="1:55" s="129" customFormat="1" x14ac:dyDescent="0.2">
      <c r="A20" s="335"/>
      <c r="B20" s="313"/>
      <c r="C20" s="313"/>
      <c r="D20" s="328"/>
      <c r="E20" s="132"/>
      <c r="F20" s="313"/>
      <c r="G20" s="35" t="s">
        <v>77</v>
      </c>
      <c r="H20" s="35"/>
      <c r="I20" s="35"/>
      <c r="J20" s="35"/>
      <c r="K20" s="34"/>
      <c r="L20" s="34"/>
      <c r="M20" s="311"/>
      <c r="N20" s="325"/>
      <c r="O20" s="313"/>
      <c r="P20" s="313"/>
      <c r="Q20" s="313"/>
      <c r="R20" s="313"/>
      <c r="S20" s="313"/>
      <c r="T20" s="313"/>
      <c r="U20" s="314"/>
      <c r="V20" s="314"/>
      <c r="W20" s="314"/>
      <c r="X20" s="314"/>
      <c r="Y20" s="314"/>
      <c r="Z20" s="333"/>
      <c r="AA20" s="314"/>
      <c r="AB20" s="207" t="str">
        <f t="shared" si="4"/>
        <v/>
      </c>
      <c r="AC20" s="322"/>
      <c r="AD20" s="208" t="str">
        <f>IF(AND(I20="",J20=""),"","2) ")</f>
        <v/>
      </c>
      <c r="AE20" s="319"/>
      <c r="AF20" s="319"/>
      <c r="AG20" s="319"/>
      <c r="AH20" s="207" t="str">
        <f>IF(AND(E20=""),"","2) ")</f>
        <v/>
      </c>
      <c r="AI20" s="319"/>
      <c r="AJ20" s="319"/>
      <c r="AK20" s="207"/>
      <c r="AL20" s="208"/>
      <c r="AM20" s="207" t="str">
        <f t="shared" si="1"/>
        <v/>
      </c>
      <c r="AN20" s="207" t="str">
        <f>IF(AO20&lt;&gt;"",SUM($AM$3:AM20),"")</f>
        <v/>
      </c>
      <c r="AO20" s="207" t="str">
        <f t="shared" si="2"/>
        <v/>
      </c>
      <c r="AQ20" s="316"/>
    </row>
    <row r="21" spans="1:55" s="129" customFormat="1" x14ac:dyDescent="0.2">
      <c r="A21" s="335"/>
      <c r="B21" s="313"/>
      <c r="C21" s="313"/>
      <c r="D21" s="328"/>
      <c r="E21" s="135"/>
      <c r="F21" s="313"/>
      <c r="G21" s="35"/>
      <c r="H21" s="35"/>
      <c r="I21" s="35"/>
      <c r="J21" s="35"/>
      <c r="K21" s="34"/>
      <c r="L21" s="34"/>
      <c r="M21" s="311"/>
      <c r="N21" s="325"/>
      <c r="O21" s="313"/>
      <c r="P21" s="313"/>
      <c r="Q21" s="313"/>
      <c r="R21" s="313"/>
      <c r="S21" s="313"/>
      <c r="T21" s="313"/>
      <c r="U21" s="314"/>
      <c r="V21" s="314"/>
      <c r="W21" s="314"/>
      <c r="X21" s="314"/>
      <c r="Y21" s="314"/>
      <c r="Z21" s="333"/>
      <c r="AA21" s="314"/>
      <c r="AB21" s="207" t="str">
        <f t="shared" si="4"/>
        <v/>
      </c>
      <c r="AC21" s="322"/>
      <c r="AD21" s="208" t="str">
        <f>IF(AND(I21="",J21=""),"","3) ")</f>
        <v/>
      </c>
      <c r="AE21" s="319"/>
      <c r="AF21" s="319"/>
      <c r="AG21" s="319"/>
      <c r="AH21" s="207" t="str">
        <f>IF(AND(E21=""),"","3) ")</f>
        <v/>
      </c>
      <c r="AI21" s="319"/>
      <c r="AJ21" s="319"/>
      <c r="AK21" s="207"/>
      <c r="AL21" s="208"/>
      <c r="AM21" s="207" t="str">
        <f t="shared" si="1"/>
        <v/>
      </c>
      <c r="AN21" s="209" t="str">
        <f>IF(AO21&lt;&gt;"",SUM($AM$3:AM21),"")</f>
        <v/>
      </c>
      <c r="AO21" s="207" t="str">
        <f t="shared" si="2"/>
        <v/>
      </c>
      <c r="AQ21" s="316"/>
    </row>
    <row r="22" spans="1:55" s="129" customFormat="1" x14ac:dyDescent="0.2">
      <c r="A22" s="335"/>
      <c r="B22" s="313"/>
      <c r="C22" s="313"/>
      <c r="D22" s="329"/>
      <c r="E22" s="132"/>
      <c r="F22" s="313"/>
      <c r="G22" s="35"/>
      <c r="H22" s="35"/>
      <c r="I22" s="35"/>
      <c r="J22" s="35"/>
      <c r="K22" s="34"/>
      <c r="L22" s="34"/>
      <c r="M22" s="311"/>
      <c r="N22" s="325"/>
      <c r="O22" s="313"/>
      <c r="P22" s="313"/>
      <c r="Q22" s="313"/>
      <c r="R22" s="313"/>
      <c r="S22" s="313"/>
      <c r="T22" s="313"/>
      <c r="U22" s="314"/>
      <c r="V22" s="314"/>
      <c r="W22" s="314"/>
      <c r="X22" s="314"/>
      <c r="Y22" s="314"/>
      <c r="Z22" s="333"/>
      <c r="AA22" s="314"/>
      <c r="AB22" s="207" t="str">
        <f t="shared" si="4"/>
        <v/>
      </c>
      <c r="AC22" s="322"/>
      <c r="AD22" s="208" t="str">
        <f>IF(AND(I22="",J22=""),"","4) ")</f>
        <v/>
      </c>
      <c r="AE22" s="319"/>
      <c r="AF22" s="319"/>
      <c r="AG22" s="319"/>
      <c r="AH22" s="207" t="str">
        <f>IF(AND(E22=""),"","4) ")</f>
        <v/>
      </c>
      <c r="AI22" s="319"/>
      <c r="AJ22" s="319"/>
      <c r="AK22" s="207"/>
      <c r="AL22" s="208"/>
      <c r="AM22" s="207" t="str">
        <f t="shared" si="1"/>
        <v/>
      </c>
      <c r="AN22" s="209" t="str">
        <f>IF(AO22&lt;&gt;"",SUM($AM$3:AM22),"")</f>
        <v/>
      </c>
      <c r="AO22" s="207" t="str">
        <f t="shared" si="2"/>
        <v/>
      </c>
      <c r="AQ22" s="316"/>
    </row>
    <row r="23" spans="1:55" s="129" customFormat="1" x14ac:dyDescent="0.2">
      <c r="A23" s="335"/>
      <c r="B23" s="313"/>
      <c r="C23" s="313"/>
      <c r="D23" s="330" t="s">
        <v>184</v>
      </c>
      <c r="E23" s="135"/>
      <c r="F23" s="313"/>
      <c r="G23" s="35"/>
      <c r="H23" s="35"/>
      <c r="I23" s="35"/>
      <c r="J23" s="35"/>
      <c r="K23" s="34"/>
      <c r="L23" s="34"/>
      <c r="M23" s="311"/>
      <c r="N23" s="325"/>
      <c r="O23" s="313"/>
      <c r="P23" s="313"/>
      <c r="Q23" s="313"/>
      <c r="R23" s="313"/>
      <c r="S23" s="313"/>
      <c r="T23" s="313"/>
      <c r="U23" s="314"/>
      <c r="V23" s="314"/>
      <c r="W23" s="314"/>
      <c r="X23" s="314"/>
      <c r="Y23" s="314"/>
      <c r="Z23" s="333"/>
      <c r="AA23" s="314"/>
      <c r="AB23" s="207" t="str">
        <f t="shared" si="4"/>
        <v/>
      </c>
      <c r="AC23" s="322"/>
      <c r="AD23" s="208" t="str">
        <f>IF(AND(I23="",J23=""),"","5) ")</f>
        <v/>
      </c>
      <c r="AE23" s="319"/>
      <c r="AF23" s="319"/>
      <c r="AG23" s="319"/>
      <c r="AH23" s="207" t="str">
        <f>IF(AND(E23=""),"","1) ")</f>
        <v/>
      </c>
      <c r="AI23" s="319"/>
      <c r="AJ23" s="319"/>
      <c r="AK23" s="207"/>
      <c r="AL23" s="208"/>
      <c r="AM23" s="207" t="str">
        <f t="shared" si="1"/>
        <v/>
      </c>
      <c r="AN23" s="209" t="str">
        <f>IF(AO23&lt;&gt;"",SUM($AM$3:AM23),"")</f>
        <v/>
      </c>
      <c r="AO23" s="207" t="str">
        <f t="shared" si="2"/>
        <v/>
      </c>
      <c r="AQ23" s="316"/>
    </row>
    <row r="24" spans="1:55" s="129" customFormat="1" x14ac:dyDescent="0.2">
      <c r="A24" s="236" t="str">
        <f ca="1">IF(A19&lt;&gt;"","Lesson"&amp;" "&amp;MATCH($A$1,AX19:BC19,0),"")</f>
        <v>Lesson 4</v>
      </c>
      <c r="B24" s="313"/>
      <c r="C24" s="313"/>
      <c r="D24" s="331"/>
      <c r="E24" s="132"/>
      <c r="F24" s="313"/>
      <c r="G24" s="35"/>
      <c r="H24" s="35"/>
      <c r="I24" s="35"/>
      <c r="J24" s="35"/>
      <c r="K24" s="34"/>
      <c r="L24" s="34"/>
      <c r="M24" s="311"/>
      <c r="N24" s="325"/>
      <c r="O24" s="313"/>
      <c r="P24" s="313"/>
      <c r="Q24" s="313"/>
      <c r="R24" s="313"/>
      <c r="S24" s="313"/>
      <c r="T24" s="313"/>
      <c r="U24" s="314"/>
      <c r="V24" s="314"/>
      <c r="W24" s="314"/>
      <c r="X24" s="314"/>
      <c r="Y24" s="314"/>
      <c r="Z24" s="333"/>
      <c r="AA24" s="314"/>
      <c r="AB24" s="207" t="str">
        <f t="shared" si="4"/>
        <v/>
      </c>
      <c r="AC24" s="322"/>
      <c r="AD24" s="208" t="str">
        <f>IF(AND(I24="",J24=""),"","6) ")</f>
        <v/>
      </c>
      <c r="AE24" s="319"/>
      <c r="AF24" s="319"/>
      <c r="AG24" s="319"/>
      <c r="AH24" s="207" t="str">
        <f>IF(AND(E24=""),"","2) ")</f>
        <v/>
      </c>
      <c r="AI24" s="319"/>
      <c r="AJ24" s="319"/>
      <c r="AK24" s="207"/>
      <c r="AL24" s="208"/>
      <c r="AM24" s="207" t="str">
        <f t="shared" si="1"/>
        <v/>
      </c>
      <c r="AN24" s="209" t="str">
        <f>IF(AO24&lt;&gt;"",SUM($AM$3:AM24),"")</f>
        <v/>
      </c>
      <c r="AO24" s="207" t="str">
        <f t="shared" si="2"/>
        <v/>
      </c>
      <c r="AQ24" s="316"/>
    </row>
    <row r="25" spans="1:55" s="129" customFormat="1" x14ac:dyDescent="0.2">
      <c r="A25" s="237" t="str">
        <f ca="1">IF(A19&lt;&gt;"","Room"&amp;VLOOKUP(A19,Rooms,MATCH($A$1,AX19:BC19,0)+1,FALSE),"")</f>
        <v>Room</v>
      </c>
      <c r="B25" s="313"/>
      <c r="C25" s="313"/>
      <c r="D25" s="331"/>
      <c r="E25" s="135"/>
      <c r="F25" s="313"/>
      <c r="G25" s="35"/>
      <c r="H25" s="35"/>
      <c r="I25" s="35"/>
      <c r="J25" s="35"/>
      <c r="K25" s="34"/>
      <c r="L25" s="34"/>
      <c r="M25" s="311"/>
      <c r="N25" s="325"/>
      <c r="O25" s="313"/>
      <c r="P25" s="313"/>
      <c r="Q25" s="313"/>
      <c r="R25" s="313"/>
      <c r="S25" s="313"/>
      <c r="T25" s="313"/>
      <c r="U25" s="314"/>
      <c r="V25" s="314"/>
      <c r="W25" s="314"/>
      <c r="X25" s="314"/>
      <c r="Y25" s="314"/>
      <c r="Z25" s="333"/>
      <c r="AA25" s="314"/>
      <c r="AB25" s="207" t="str">
        <f t="shared" si="4"/>
        <v/>
      </c>
      <c r="AC25" s="322"/>
      <c r="AD25" s="208" t="str">
        <f>IF(AND(I25="",J25=""),"","7) ")</f>
        <v/>
      </c>
      <c r="AE25" s="319"/>
      <c r="AF25" s="319"/>
      <c r="AG25" s="319"/>
      <c r="AH25" s="207" t="str">
        <f>IF(AND(E25=""),"","3) ")</f>
        <v/>
      </c>
      <c r="AI25" s="319"/>
      <c r="AJ25" s="319"/>
      <c r="AK25" s="207"/>
      <c r="AL25" s="208"/>
      <c r="AM25" s="207" t="str">
        <f t="shared" si="1"/>
        <v/>
      </c>
      <c r="AN25" s="209" t="str">
        <f>IF(AO25&lt;&gt;"",SUM($AM$3:AM25),"")</f>
        <v/>
      </c>
      <c r="AO25" s="207" t="str">
        <f t="shared" si="2"/>
        <v/>
      </c>
      <c r="AQ25" s="316"/>
    </row>
    <row r="26" spans="1:55" s="129" customFormat="1" x14ac:dyDescent="0.2">
      <c r="A26" s="238"/>
      <c r="B26" s="313"/>
      <c r="C26" s="313"/>
      <c r="D26" s="332"/>
      <c r="E26" s="132"/>
      <c r="F26" s="313"/>
      <c r="G26" s="35" t="s">
        <v>76</v>
      </c>
      <c r="H26" s="35"/>
      <c r="I26" s="35"/>
      <c r="J26" s="35"/>
      <c r="K26" s="34"/>
      <c r="L26" s="36"/>
      <c r="M26" s="312"/>
      <c r="N26" s="326"/>
      <c r="O26" s="313"/>
      <c r="P26" s="313"/>
      <c r="Q26" s="313"/>
      <c r="R26" s="313"/>
      <c r="S26" s="313"/>
      <c r="T26" s="313"/>
      <c r="U26" s="314"/>
      <c r="V26" s="314"/>
      <c r="W26" s="314"/>
      <c r="X26" s="314"/>
      <c r="Y26" s="314"/>
      <c r="Z26" s="333"/>
      <c r="AA26" s="314"/>
      <c r="AB26" s="207" t="str">
        <f ca="1">IF(M19="","",M19)</f>
        <v/>
      </c>
      <c r="AC26" s="323"/>
      <c r="AD26" s="208" t="str">
        <f>IF(AND(I26="",J26=""),"","8) ")</f>
        <v/>
      </c>
      <c r="AE26" s="320"/>
      <c r="AF26" s="320"/>
      <c r="AG26" s="320"/>
      <c r="AH26" s="207" t="str">
        <f>IF(AND(E26=""),"","4) ")</f>
        <v/>
      </c>
      <c r="AI26" s="320"/>
      <c r="AJ26" s="320"/>
      <c r="AK26" s="207"/>
      <c r="AL26" s="208"/>
      <c r="AM26" s="207" t="str">
        <f t="shared" ca="1" si="1"/>
        <v/>
      </c>
      <c r="AN26" s="209" t="str">
        <f ca="1">IF(AO26&lt;&gt;"",SUM($AM$3:AM26),"")</f>
        <v/>
      </c>
      <c r="AO26" s="207" t="str">
        <f t="shared" ca="1" si="2"/>
        <v/>
      </c>
      <c r="AQ26" s="317"/>
    </row>
    <row r="27" spans="1:55" s="129" customFormat="1" x14ac:dyDescent="0.2">
      <c r="A27" s="334" t="str">
        <f ca="1">IF(ISNA(VLOOKUP(AC27,INDIRECT($AL$1),2, FALSE)),"", VLOOKUP(AC27,INDIRECT($AL$1),2, FALSE))</f>
        <v>Friday 5th Nov</v>
      </c>
      <c r="B27" s="313"/>
      <c r="C27" s="313"/>
      <c r="D27" s="327" t="s">
        <v>183</v>
      </c>
      <c r="E27" s="135"/>
      <c r="F27" s="313"/>
      <c r="G27" s="35" t="s">
        <v>75</v>
      </c>
      <c r="H27" s="35"/>
      <c r="I27" s="35"/>
      <c r="J27" s="35"/>
      <c r="K27" s="34"/>
      <c r="L27" s="34"/>
      <c r="M27" s="310"/>
      <c r="N27" s="313"/>
      <c r="O27" s="313"/>
      <c r="P27" s="313"/>
      <c r="Q27" s="313"/>
      <c r="R27" s="313"/>
      <c r="S27" s="313"/>
      <c r="T27" s="313"/>
      <c r="U27" s="314"/>
      <c r="V27" s="314"/>
      <c r="W27" s="314"/>
      <c r="X27" s="314"/>
      <c r="Y27" s="314"/>
      <c r="Z27" s="314"/>
      <c r="AA27" s="314"/>
      <c r="AB27" s="207" t="str">
        <f t="shared" ref="AB27:AB33" si="5">IF(L27="Yes",J27,"")</f>
        <v/>
      </c>
      <c r="AC27" s="321">
        <v>4</v>
      </c>
      <c r="AD27" s="208" t="str">
        <f>IF(AND(I27="",J27=""),"","1) ")</f>
        <v/>
      </c>
      <c r="AE27" s="318" t="str">
        <f>CONCATENATE(AD27,I27,J27," ",H27,CHAR(10),AD28,I28,J28," ",H28,CHAR(10),AD29,I29,J29," ",H29,CHAR(10),AD30,I30,J30," ",H30,CHAR(10),AD31,I31,J31," ",H31,CHAR(10))</f>
        <v xml:space="preserve"> 
</v>
      </c>
      <c r="AF27" s="318" t="str">
        <f>CONCATENATE(AD32,I32,J32," ",H32,CHAR(10),AD33,I33,J33," ",H33,CHAR(10),AD34,I34,J34," ",H34,CHAR(10))</f>
        <v xml:space="preserve"> 
</v>
      </c>
      <c r="AG27" s="318" t="str">
        <f>CONCATENATE(AE27,AF27)</f>
        <v xml:space="preserve"> 
</v>
      </c>
      <c r="AH27" s="207" t="str">
        <f>IF(AND(E27=""),"","1) ")</f>
        <v/>
      </c>
      <c r="AI27" s="318" t="str">
        <f>CONCATENATE(AH27,E27,CHAR(10),AH28,E28,CHAR(10),AH29,E29,CHAR(10),AH30,E30)</f>
        <v xml:space="preserve">
</v>
      </c>
      <c r="AJ27" s="318" t="str">
        <f>CONCATENATE(AH31,E31,CHAR(10),AH32,E32,CHAR(10),AH33,E33,CHAR(10),AH34,E34)</f>
        <v xml:space="preserve">
</v>
      </c>
      <c r="AK27" s="207"/>
      <c r="AL27" s="207"/>
      <c r="AM27" s="207" t="str">
        <f t="shared" si="1"/>
        <v/>
      </c>
      <c r="AN27" s="207" t="str">
        <f>IF(AO27&lt;&gt;"",SUM($AM$3:AM27),"")</f>
        <v/>
      </c>
      <c r="AO27" s="207" t="str">
        <f t="shared" si="2"/>
        <v/>
      </c>
      <c r="AQ27" s="315" t="str">
        <f ca="1">IF(ISNA(VLOOKUP(A27,Homework,$AK$1+1,FALSE)), "",VLOOKUP(A27,Homework,$AK$1+1,FALSE))</f>
        <v/>
      </c>
      <c r="AX27" s="129" t="str">
        <f ca="1">IF(ISNA(VLOOKUP($A27,Timetable,$AX$1,FALSE)),"",VLOOKUP($A27,Timetable,$AX$1,FALSE))</f>
        <v>11b3</v>
      </c>
      <c r="AY27" s="129">
        <f ca="1">IF(ISNA(VLOOKUP($A27,Timetable,$AY$1,FALSE)),"",VLOOKUP($A27,Timetable,$AY$1,FALSE))</f>
        <v>12</v>
      </c>
      <c r="AZ27" s="129" t="str">
        <f ca="1">IF(ISNA(VLOOKUP($A27,Timetable,$AZ$1,FALSE)),"",VLOOKUP($A27,Timetable,$AZ$1,FALSE))</f>
        <v>8a1</v>
      </c>
      <c r="BA27" s="129" t="str">
        <f ca="1">IF(ISNA(VLOOKUP($A27,Timetable,$BA$1,FALSE)),"",VLOOKUP($A27,Timetable,$BA$1,FALSE))</f>
        <v>9b4</v>
      </c>
      <c r="BB27" s="129" t="str">
        <f ca="1">IF(ISNA(VLOOKUP($A27,Timetable,$BB$1,FALSE)),"",VLOOKUP($A27,Timetable,$BB$1,FALSE))</f>
        <v/>
      </c>
      <c r="BC27" s="129" t="str">
        <f ca="1">IF(ISNA(VLOOKUP($A27,Timetable,$BC$1,FALSE)),"",VLOOKUP($A27,Timetable,$BC$1,FALSE))</f>
        <v/>
      </c>
    </row>
    <row r="28" spans="1:55" s="129" customFormat="1" x14ac:dyDescent="0.2">
      <c r="A28" s="335"/>
      <c r="B28" s="313"/>
      <c r="C28" s="313"/>
      <c r="D28" s="328"/>
      <c r="E28" s="132"/>
      <c r="F28" s="313"/>
      <c r="G28" s="35" t="s">
        <v>77</v>
      </c>
      <c r="H28" s="35"/>
      <c r="I28" s="35"/>
      <c r="J28" s="35"/>
      <c r="K28" s="34"/>
      <c r="L28" s="34"/>
      <c r="M28" s="311"/>
      <c r="N28" s="313"/>
      <c r="O28" s="313"/>
      <c r="P28" s="313"/>
      <c r="Q28" s="313"/>
      <c r="R28" s="313"/>
      <c r="S28" s="313"/>
      <c r="T28" s="313"/>
      <c r="U28" s="314"/>
      <c r="V28" s="314"/>
      <c r="W28" s="314"/>
      <c r="X28" s="314"/>
      <c r="Y28" s="314"/>
      <c r="Z28" s="333"/>
      <c r="AA28" s="314"/>
      <c r="AB28" s="207" t="str">
        <f t="shared" si="5"/>
        <v/>
      </c>
      <c r="AC28" s="322"/>
      <c r="AD28" s="208" t="str">
        <f>IF(AND(I28="",J28=""),"","2) ")</f>
        <v/>
      </c>
      <c r="AE28" s="319"/>
      <c r="AF28" s="319"/>
      <c r="AG28" s="319"/>
      <c r="AH28" s="207" t="str">
        <f>IF(AND(E28=""),"","2) ")</f>
        <v/>
      </c>
      <c r="AI28" s="319"/>
      <c r="AJ28" s="319"/>
      <c r="AK28" s="207"/>
      <c r="AL28" s="208"/>
      <c r="AM28" s="207" t="str">
        <f t="shared" si="1"/>
        <v/>
      </c>
      <c r="AN28" s="207" t="str">
        <f>IF(AO28&lt;&gt;"",SUM($AM$3:AM28),"")</f>
        <v/>
      </c>
      <c r="AO28" s="207" t="str">
        <f t="shared" si="2"/>
        <v/>
      </c>
      <c r="AQ28" s="316"/>
    </row>
    <row r="29" spans="1:55" s="129" customFormat="1" x14ac:dyDescent="0.2">
      <c r="A29" s="335"/>
      <c r="B29" s="313"/>
      <c r="C29" s="313"/>
      <c r="D29" s="328"/>
      <c r="E29" s="135"/>
      <c r="F29" s="313"/>
      <c r="G29" s="35"/>
      <c r="H29" s="35"/>
      <c r="I29" s="35"/>
      <c r="J29" s="35"/>
      <c r="K29" s="34"/>
      <c r="L29" s="34"/>
      <c r="M29" s="311"/>
      <c r="N29" s="313"/>
      <c r="O29" s="313"/>
      <c r="P29" s="313"/>
      <c r="Q29" s="313"/>
      <c r="R29" s="313"/>
      <c r="S29" s="313"/>
      <c r="T29" s="313"/>
      <c r="U29" s="314"/>
      <c r="V29" s="314"/>
      <c r="W29" s="314"/>
      <c r="X29" s="314"/>
      <c r="Y29" s="314"/>
      <c r="Z29" s="333"/>
      <c r="AA29" s="314"/>
      <c r="AB29" s="207" t="str">
        <f t="shared" si="5"/>
        <v/>
      </c>
      <c r="AC29" s="322"/>
      <c r="AD29" s="208" t="str">
        <f>IF(AND(I29="",J29=""),"","3) ")</f>
        <v/>
      </c>
      <c r="AE29" s="319"/>
      <c r="AF29" s="319"/>
      <c r="AG29" s="319"/>
      <c r="AH29" s="207" t="str">
        <f>IF(AND(E29=""),"","3) ")</f>
        <v/>
      </c>
      <c r="AI29" s="319"/>
      <c r="AJ29" s="319"/>
      <c r="AK29" s="207"/>
      <c r="AL29" s="208"/>
      <c r="AM29" s="207" t="str">
        <f t="shared" si="1"/>
        <v/>
      </c>
      <c r="AN29" s="209" t="str">
        <f>IF(AO29&lt;&gt;"",SUM($AM$3:AM29),"")</f>
        <v/>
      </c>
      <c r="AO29" s="207" t="str">
        <f t="shared" si="2"/>
        <v/>
      </c>
      <c r="AQ29" s="316"/>
    </row>
    <row r="30" spans="1:55" s="129" customFormat="1" x14ac:dyDescent="0.2">
      <c r="A30" s="335"/>
      <c r="B30" s="313"/>
      <c r="C30" s="313"/>
      <c r="D30" s="329"/>
      <c r="E30" s="132"/>
      <c r="F30" s="313"/>
      <c r="G30" s="35"/>
      <c r="H30" s="35"/>
      <c r="I30" s="35"/>
      <c r="J30" s="35"/>
      <c r="K30" s="34"/>
      <c r="L30" s="34"/>
      <c r="M30" s="311"/>
      <c r="N30" s="313"/>
      <c r="O30" s="313"/>
      <c r="P30" s="313"/>
      <c r="Q30" s="313"/>
      <c r="R30" s="313"/>
      <c r="S30" s="313"/>
      <c r="T30" s="313"/>
      <c r="U30" s="314"/>
      <c r="V30" s="314"/>
      <c r="W30" s="314"/>
      <c r="X30" s="314"/>
      <c r="Y30" s="314"/>
      <c r="Z30" s="333"/>
      <c r="AA30" s="314"/>
      <c r="AB30" s="207" t="str">
        <f t="shared" si="5"/>
        <v/>
      </c>
      <c r="AC30" s="322"/>
      <c r="AD30" s="208" t="str">
        <f>IF(AND(I30="",J30=""),"","4) ")</f>
        <v/>
      </c>
      <c r="AE30" s="319"/>
      <c r="AF30" s="319"/>
      <c r="AG30" s="319"/>
      <c r="AH30" s="207" t="str">
        <f>IF(AND(E30=""),"","4) ")</f>
        <v/>
      </c>
      <c r="AI30" s="319"/>
      <c r="AJ30" s="319"/>
      <c r="AK30" s="207"/>
      <c r="AL30" s="208"/>
      <c r="AM30" s="207" t="str">
        <f t="shared" si="1"/>
        <v/>
      </c>
      <c r="AN30" s="209" t="str">
        <f>IF(AO30&lt;&gt;"",SUM($AM$3:AM30),"")</f>
        <v/>
      </c>
      <c r="AO30" s="207" t="str">
        <f t="shared" si="2"/>
        <v/>
      </c>
      <c r="AQ30" s="316"/>
    </row>
    <row r="31" spans="1:55" s="129" customFormat="1" x14ac:dyDescent="0.2">
      <c r="A31" s="335"/>
      <c r="B31" s="313"/>
      <c r="C31" s="313"/>
      <c r="D31" s="330" t="s">
        <v>184</v>
      </c>
      <c r="E31" s="135"/>
      <c r="F31" s="313"/>
      <c r="G31" s="35"/>
      <c r="H31" s="35"/>
      <c r="I31" s="35"/>
      <c r="J31" s="35"/>
      <c r="K31" s="34"/>
      <c r="L31" s="34"/>
      <c r="M31" s="311"/>
      <c r="N31" s="313"/>
      <c r="O31" s="313"/>
      <c r="P31" s="313"/>
      <c r="Q31" s="313"/>
      <c r="R31" s="313"/>
      <c r="S31" s="313"/>
      <c r="T31" s="313"/>
      <c r="U31" s="314"/>
      <c r="V31" s="314"/>
      <c r="W31" s="314"/>
      <c r="X31" s="314"/>
      <c r="Y31" s="314"/>
      <c r="Z31" s="333"/>
      <c r="AA31" s="314"/>
      <c r="AB31" s="207" t="str">
        <f t="shared" si="5"/>
        <v/>
      </c>
      <c r="AC31" s="322"/>
      <c r="AD31" s="208" t="str">
        <f>IF(AND(I31="",J31=""),"","5) ")</f>
        <v/>
      </c>
      <c r="AE31" s="319"/>
      <c r="AF31" s="319"/>
      <c r="AG31" s="319"/>
      <c r="AH31" s="207" t="str">
        <f>IF(AND(E31=""),"","1) ")</f>
        <v/>
      </c>
      <c r="AI31" s="319"/>
      <c r="AJ31" s="319"/>
      <c r="AK31" s="207"/>
      <c r="AL31" s="208"/>
      <c r="AM31" s="207" t="str">
        <f t="shared" si="1"/>
        <v/>
      </c>
      <c r="AN31" s="209" t="str">
        <f>IF(AO31&lt;&gt;"",SUM($AM$3:AM31),"")</f>
        <v/>
      </c>
      <c r="AO31" s="207" t="str">
        <f t="shared" si="2"/>
        <v/>
      </c>
      <c r="AQ31" s="316"/>
    </row>
    <row r="32" spans="1:55" s="129" customFormat="1" x14ac:dyDescent="0.2">
      <c r="A32" s="236" t="str">
        <f ca="1">IF(A27&lt;&gt;"","Lesson"&amp;" "&amp;MATCH($A$1,AX27:BC27,0),"")</f>
        <v>Lesson 1</v>
      </c>
      <c r="B32" s="313"/>
      <c r="C32" s="313"/>
      <c r="D32" s="331"/>
      <c r="E32" s="132"/>
      <c r="F32" s="313"/>
      <c r="G32" s="35"/>
      <c r="H32" s="35"/>
      <c r="I32" s="35"/>
      <c r="J32" s="35"/>
      <c r="K32" s="34"/>
      <c r="L32" s="34"/>
      <c r="M32" s="311"/>
      <c r="N32" s="313"/>
      <c r="O32" s="313"/>
      <c r="P32" s="313"/>
      <c r="Q32" s="313"/>
      <c r="R32" s="313"/>
      <c r="S32" s="313"/>
      <c r="T32" s="313"/>
      <c r="U32" s="314"/>
      <c r="V32" s="314"/>
      <c r="W32" s="314"/>
      <c r="X32" s="314"/>
      <c r="Y32" s="314"/>
      <c r="Z32" s="333"/>
      <c r="AA32" s="314"/>
      <c r="AB32" s="207" t="str">
        <f t="shared" si="5"/>
        <v/>
      </c>
      <c r="AC32" s="322"/>
      <c r="AD32" s="208" t="str">
        <f>IF(AND(I32="",J32=""),"","6) ")</f>
        <v/>
      </c>
      <c r="AE32" s="319"/>
      <c r="AF32" s="319"/>
      <c r="AG32" s="319"/>
      <c r="AH32" s="207" t="str">
        <f>IF(AND(E32=""),"","2) ")</f>
        <v/>
      </c>
      <c r="AI32" s="319"/>
      <c r="AJ32" s="319"/>
      <c r="AK32" s="207"/>
      <c r="AL32" s="208"/>
      <c r="AM32" s="207" t="str">
        <f t="shared" si="1"/>
        <v/>
      </c>
      <c r="AN32" s="209" t="str">
        <f>IF(AO32&lt;&gt;"",SUM($AM$3:AM32),"")</f>
        <v/>
      </c>
      <c r="AO32" s="207" t="str">
        <f t="shared" si="2"/>
        <v/>
      </c>
      <c r="AQ32" s="316"/>
    </row>
    <row r="33" spans="1:55" s="129" customFormat="1" x14ac:dyDescent="0.2">
      <c r="A33" s="237" t="str">
        <f ca="1">IF(A27&lt;&gt;"","Room"&amp;VLOOKUP(A27,Rooms,MATCH($A$1,AX27:BC27,0)+1,FALSE),"")</f>
        <v>Room</v>
      </c>
      <c r="B33" s="313"/>
      <c r="C33" s="313"/>
      <c r="D33" s="331"/>
      <c r="E33" s="135"/>
      <c r="F33" s="313"/>
      <c r="G33" s="35"/>
      <c r="H33" s="35"/>
      <c r="I33" s="35"/>
      <c r="J33" s="35"/>
      <c r="K33" s="34"/>
      <c r="L33" s="34"/>
      <c r="M33" s="311"/>
      <c r="N33" s="313"/>
      <c r="O33" s="313"/>
      <c r="P33" s="313"/>
      <c r="Q33" s="313"/>
      <c r="R33" s="313"/>
      <c r="S33" s="313"/>
      <c r="T33" s="313"/>
      <c r="U33" s="314"/>
      <c r="V33" s="314"/>
      <c r="W33" s="314"/>
      <c r="X33" s="314"/>
      <c r="Y33" s="314"/>
      <c r="Z33" s="333"/>
      <c r="AA33" s="314"/>
      <c r="AB33" s="207" t="str">
        <f t="shared" si="5"/>
        <v/>
      </c>
      <c r="AC33" s="322"/>
      <c r="AD33" s="208" t="str">
        <f>IF(AND(I33="",J33=""),"","7) ")</f>
        <v/>
      </c>
      <c r="AE33" s="319"/>
      <c r="AF33" s="319"/>
      <c r="AG33" s="319"/>
      <c r="AH33" s="207" t="str">
        <f>IF(AND(E33=""),"","3) ")</f>
        <v/>
      </c>
      <c r="AI33" s="319"/>
      <c r="AJ33" s="319"/>
      <c r="AK33" s="207"/>
      <c r="AL33" s="208"/>
      <c r="AM33" s="207" t="str">
        <f t="shared" si="1"/>
        <v/>
      </c>
      <c r="AN33" s="209" t="str">
        <f>IF(AO33&lt;&gt;"",SUM($AM$3:AM33),"")</f>
        <v/>
      </c>
      <c r="AO33" s="207" t="str">
        <f t="shared" si="2"/>
        <v/>
      </c>
      <c r="AQ33" s="316"/>
    </row>
    <row r="34" spans="1:55" s="129" customFormat="1" x14ac:dyDescent="0.2">
      <c r="A34" s="238"/>
      <c r="B34" s="313"/>
      <c r="C34" s="313"/>
      <c r="D34" s="332"/>
      <c r="E34" s="132"/>
      <c r="F34" s="313"/>
      <c r="G34" s="35" t="s">
        <v>76</v>
      </c>
      <c r="H34" s="35"/>
      <c r="I34" s="35"/>
      <c r="J34" s="35"/>
      <c r="K34" s="34"/>
      <c r="L34" s="36"/>
      <c r="M34" s="312"/>
      <c r="N34" s="313"/>
      <c r="O34" s="313"/>
      <c r="P34" s="313"/>
      <c r="Q34" s="313"/>
      <c r="R34" s="313"/>
      <c r="S34" s="313"/>
      <c r="T34" s="313"/>
      <c r="U34" s="314"/>
      <c r="V34" s="314"/>
      <c r="W34" s="314"/>
      <c r="X34" s="314"/>
      <c r="Y34" s="314"/>
      <c r="Z34" s="333"/>
      <c r="AA34" s="314"/>
      <c r="AB34" s="207" t="str">
        <f>IF(M27="","",M27)</f>
        <v/>
      </c>
      <c r="AC34" s="323"/>
      <c r="AD34" s="208" t="str">
        <f>IF(AND(I34="",J34=""),"","8) ")</f>
        <v/>
      </c>
      <c r="AE34" s="320"/>
      <c r="AF34" s="320"/>
      <c r="AG34" s="320"/>
      <c r="AH34" s="207" t="str">
        <f>IF(AND(E34=""),"","4) ")</f>
        <v/>
      </c>
      <c r="AI34" s="320"/>
      <c r="AJ34" s="320"/>
      <c r="AK34" s="207"/>
      <c r="AL34" s="208"/>
      <c r="AM34" s="207" t="str">
        <f t="shared" si="1"/>
        <v/>
      </c>
      <c r="AN34" s="209" t="str">
        <f>IF(AO34&lt;&gt;"",SUM($AM$3:AM34),"")</f>
        <v/>
      </c>
      <c r="AO34" s="207" t="str">
        <f t="shared" si="2"/>
        <v/>
      </c>
      <c r="AQ34" s="317"/>
    </row>
    <row r="35" spans="1:55" s="129" customFormat="1" x14ac:dyDescent="0.2">
      <c r="A35" s="334" t="str">
        <f ca="1">IF(ISNA(VLOOKUP(AC35,INDIRECT($AL$1),2, FALSE)),"", VLOOKUP(AC35,INDIRECT($AL$1),2, FALSE))</f>
        <v>Tuesday 9th Nov</v>
      </c>
      <c r="B35" s="313"/>
      <c r="C35" s="313"/>
      <c r="D35" s="327" t="s">
        <v>183</v>
      </c>
      <c r="E35" s="135"/>
      <c r="F35" s="313"/>
      <c r="G35" s="35" t="s">
        <v>75</v>
      </c>
      <c r="H35" s="35"/>
      <c r="I35" s="35"/>
      <c r="J35" s="35"/>
      <c r="K35" s="34"/>
      <c r="L35" s="34"/>
      <c r="M35" s="310" t="str">
        <f ca="1">AQ35</f>
        <v/>
      </c>
      <c r="N35" s="324"/>
      <c r="O35" s="313"/>
      <c r="P35" s="313"/>
      <c r="Q35" s="313"/>
      <c r="R35" s="313"/>
      <c r="S35" s="313"/>
      <c r="T35" s="313"/>
      <c r="U35" s="314"/>
      <c r="V35" s="314"/>
      <c r="W35" s="314"/>
      <c r="X35" s="314"/>
      <c r="Y35" s="314"/>
      <c r="Z35" s="314"/>
      <c r="AA35" s="314"/>
      <c r="AB35" s="207" t="str">
        <f t="shared" ref="AB35:AB41" si="6">IF(L35="Yes",J35,"")</f>
        <v/>
      </c>
      <c r="AC35" s="321">
        <v>5</v>
      </c>
      <c r="AD35" s="208" t="str">
        <f>IF(AND(I35="",J35=""),"","1) ")</f>
        <v/>
      </c>
      <c r="AE35" s="318" t="str">
        <f>CONCATENATE(AD35,I35,J35," ",H35,CHAR(10),AD36,I36,J36," ",H36,CHAR(10),AD37,I37,J37," ",H37,CHAR(10),AD38,I38,J38," ",H38,CHAR(10),AD39,I39,J39," ",H39,CHAR(10))</f>
        <v xml:space="preserve"> 
</v>
      </c>
      <c r="AF35" s="318" t="str">
        <f>CONCATENATE(AD40,I40,J40," ",H40,CHAR(10),AD41,I41,J41," ",H41,CHAR(10),AD42,I42,J42," ",H42,CHAR(10))</f>
        <v xml:space="preserve"> 
</v>
      </c>
      <c r="AG35" s="318" t="str">
        <f>CONCATENATE(AE35,AF35)</f>
        <v xml:space="preserve"> 
</v>
      </c>
      <c r="AH35" s="207" t="str">
        <f>IF(AND(E35=""),"","1) ")</f>
        <v/>
      </c>
      <c r="AI35" s="318" t="str">
        <f>CONCATENATE(AH35,E35,CHAR(10),AH36,E36,CHAR(10),AH37,E37,CHAR(10),AH38,E38)</f>
        <v xml:space="preserve">
</v>
      </c>
      <c r="AJ35" s="318" t="str">
        <f>CONCATENATE(AH39,E39,CHAR(10),AH40,E40,CHAR(10),AH41,E41,CHAR(10),AH42,E42)</f>
        <v xml:space="preserve">
</v>
      </c>
      <c r="AK35" s="207"/>
      <c r="AL35" s="207"/>
      <c r="AM35" s="207" t="str">
        <f t="shared" si="1"/>
        <v/>
      </c>
      <c r="AN35" s="207" t="str">
        <f>IF(AO35&lt;&gt;"",SUM($AM$3:AM35),"")</f>
        <v/>
      </c>
      <c r="AO35" s="207" t="str">
        <f t="shared" si="2"/>
        <v/>
      </c>
      <c r="AQ35" s="315" t="str">
        <f ca="1">IF(ISNA(VLOOKUP(A35,Homework,$AK$1+1,FALSE)), "",VLOOKUP(A35,Homework,$AK$1+1,FALSE))</f>
        <v/>
      </c>
      <c r="AX35" s="129" t="str">
        <f ca="1">IF(ISNA(VLOOKUP($A35,Timetable,$AX$1,FALSE)),"",VLOOKUP($A35,Timetable,$AX$1,FALSE))</f>
        <v>11b3</v>
      </c>
      <c r="AY35" s="129" t="str">
        <f ca="1">IF(ISNA(VLOOKUP($A35,Timetable,$AY$1,FALSE)),"",VLOOKUP($A35,Timetable,$AY$1,FALSE))</f>
        <v>8a1</v>
      </c>
      <c r="AZ35" s="129" t="str">
        <f ca="1">IF(ISNA(VLOOKUP($A35,Timetable,$AZ$1,FALSE)),"",VLOOKUP($A35,Timetable,$AZ$1,FALSE))</f>
        <v/>
      </c>
      <c r="BA35" s="129" t="str">
        <f ca="1">IF(ISNA(VLOOKUP($A35,Timetable,$BA$1,FALSE)),"",VLOOKUP($A35,Timetable,$BA$1,FALSE))</f>
        <v/>
      </c>
      <c r="BB35" s="129">
        <f ca="1">IF(ISNA(VLOOKUP($A35,Timetable,$BB$1,FALSE)),"",VLOOKUP($A35,Timetable,$BB$1,FALSE))</f>
        <v>12</v>
      </c>
      <c r="BC35" s="129" t="str">
        <f ca="1">IF(ISNA(VLOOKUP($A35,Timetable,$BC$1,FALSE)),"",VLOOKUP($A35,Timetable,$BC$1,FALSE))</f>
        <v/>
      </c>
    </row>
    <row r="36" spans="1:55" s="129" customFormat="1" x14ac:dyDescent="0.2">
      <c r="A36" s="335"/>
      <c r="B36" s="313"/>
      <c r="C36" s="313"/>
      <c r="D36" s="328"/>
      <c r="E36" s="132"/>
      <c r="F36" s="313"/>
      <c r="G36" s="35" t="s">
        <v>77</v>
      </c>
      <c r="H36" s="35"/>
      <c r="I36" s="35"/>
      <c r="J36" s="35"/>
      <c r="K36" s="34"/>
      <c r="L36" s="34"/>
      <c r="M36" s="311"/>
      <c r="N36" s="325"/>
      <c r="O36" s="313"/>
      <c r="P36" s="313"/>
      <c r="Q36" s="313"/>
      <c r="R36" s="313"/>
      <c r="S36" s="313"/>
      <c r="T36" s="313"/>
      <c r="U36" s="314"/>
      <c r="V36" s="314"/>
      <c r="W36" s="314"/>
      <c r="X36" s="314"/>
      <c r="Y36" s="314"/>
      <c r="Z36" s="333"/>
      <c r="AA36" s="314"/>
      <c r="AB36" s="207" t="str">
        <f t="shared" si="6"/>
        <v/>
      </c>
      <c r="AC36" s="322"/>
      <c r="AD36" s="208" t="str">
        <f>IF(AND(I36="",J36=""),"","2) ")</f>
        <v/>
      </c>
      <c r="AE36" s="319"/>
      <c r="AF36" s="319"/>
      <c r="AG36" s="319"/>
      <c r="AH36" s="207" t="str">
        <f>IF(AND(E36=""),"","2) ")</f>
        <v/>
      </c>
      <c r="AI36" s="319"/>
      <c r="AJ36" s="319"/>
      <c r="AK36" s="207"/>
      <c r="AL36" s="208"/>
      <c r="AM36" s="207" t="str">
        <f t="shared" si="1"/>
        <v/>
      </c>
      <c r="AN36" s="207" t="str">
        <f>IF(AO36&lt;&gt;"",SUM($AM$3:AM36),"")</f>
        <v/>
      </c>
      <c r="AO36" s="207" t="str">
        <f t="shared" si="2"/>
        <v/>
      </c>
      <c r="AQ36" s="316"/>
    </row>
    <row r="37" spans="1:55" s="129" customFormat="1" x14ac:dyDescent="0.2">
      <c r="A37" s="335"/>
      <c r="B37" s="313"/>
      <c r="C37" s="313"/>
      <c r="D37" s="328"/>
      <c r="E37" s="135"/>
      <c r="F37" s="313"/>
      <c r="G37" s="35"/>
      <c r="H37" s="35"/>
      <c r="I37" s="35"/>
      <c r="J37" s="35"/>
      <c r="K37" s="34"/>
      <c r="L37" s="34"/>
      <c r="M37" s="311"/>
      <c r="N37" s="325"/>
      <c r="O37" s="313"/>
      <c r="P37" s="313"/>
      <c r="Q37" s="313"/>
      <c r="R37" s="313"/>
      <c r="S37" s="313"/>
      <c r="T37" s="313"/>
      <c r="U37" s="314"/>
      <c r="V37" s="314"/>
      <c r="W37" s="314"/>
      <c r="X37" s="314"/>
      <c r="Y37" s="314"/>
      <c r="Z37" s="333"/>
      <c r="AA37" s="314"/>
      <c r="AB37" s="207" t="str">
        <f t="shared" si="6"/>
        <v/>
      </c>
      <c r="AC37" s="322"/>
      <c r="AD37" s="208" t="str">
        <f>IF(AND(I37="",J37=""),"","3) ")</f>
        <v/>
      </c>
      <c r="AE37" s="319"/>
      <c r="AF37" s="319"/>
      <c r="AG37" s="319"/>
      <c r="AH37" s="207" t="str">
        <f>IF(AND(E37=""),"","3) ")</f>
        <v/>
      </c>
      <c r="AI37" s="319"/>
      <c r="AJ37" s="319"/>
      <c r="AK37" s="207"/>
      <c r="AL37" s="208"/>
      <c r="AM37" s="207" t="str">
        <f t="shared" si="1"/>
        <v/>
      </c>
      <c r="AN37" s="209" t="str">
        <f>IF(AO37&lt;&gt;"",SUM($AM$3:AM37),"")</f>
        <v/>
      </c>
      <c r="AO37" s="207" t="str">
        <f t="shared" si="2"/>
        <v/>
      </c>
      <c r="AQ37" s="316"/>
    </row>
    <row r="38" spans="1:55" s="129" customFormat="1" x14ac:dyDescent="0.2">
      <c r="A38" s="335"/>
      <c r="B38" s="313"/>
      <c r="C38" s="313"/>
      <c r="D38" s="329"/>
      <c r="E38" s="132"/>
      <c r="F38" s="313"/>
      <c r="G38" s="35"/>
      <c r="H38" s="35"/>
      <c r="I38" s="35"/>
      <c r="J38" s="35"/>
      <c r="K38" s="34"/>
      <c r="L38" s="34"/>
      <c r="M38" s="311"/>
      <c r="N38" s="325"/>
      <c r="O38" s="313"/>
      <c r="P38" s="313"/>
      <c r="Q38" s="313"/>
      <c r="R38" s="313"/>
      <c r="S38" s="313"/>
      <c r="T38" s="313"/>
      <c r="U38" s="314"/>
      <c r="V38" s="314"/>
      <c r="W38" s="314"/>
      <c r="X38" s="314"/>
      <c r="Y38" s="314"/>
      <c r="Z38" s="333"/>
      <c r="AA38" s="314"/>
      <c r="AB38" s="207" t="str">
        <f t="shared" si="6"/>
        <v/>
      </c>
      <c r="AC38" s="322"/>
      <c r="AD38" s="208" t="str">
        <f>IF(AND(I38="",J38=""),"","4) ")</f>
        <v/>
      </c>
      <c r="AE38" s="319"/>
      <c r="AF38" s="319"/>
      <c r="AG38" s="319"/>
      <c r="AH38" s="207" t="str">
        <f>IF(AND(E38=""),"","4) ")</f>
        <v/>
      </c>
      <c r="AI38" s="319"/>
      <c r="AJ38" s="319"/>
      <c r="AK38" s="207"/>
      <c r="AL38" s="208"/>
      <c r="AM38" s="207" t="str">
        <f t="shared" si="1"/>
        <v/>
      </c>
      <c r="AN38" s="209" t="str">
        <f>IF(AO38&lt;&gt;"",SUM($AM$3:AM38),"")</f>
        <v/>
      </c>
      <c r="AO38" s="207" t="str">
        <f t="shared" si="2"/>
        <v/>
      </c>
      <c r="AQ38" s="316"/>
    </row>
    <row r="39" spans="1:55" s="129" customFormat="1" x14ac:dyDescent="0.2">
      <c r="A39" s="335"/>
      <c r="B39" s="313"/>
      <c r="C39" s="313"/>
      <c r="D39" s="330" t="s">
        <v>184</v>
      </c>
      <c r="E39" s="135"/>
      <c r="F39" s="313"/>
      <c r="G39" s="35"/>
      <c r="H39" s="35"/>
      <c r="I39" s="35"/>
      <c r="J39" s="35"/>
      <c r="K39" s="34"/>
      <c r="L39" s="34"/>
      <c r="M39" s="311"/>
      <c r="N39" s="325"/>
      <c r="O39" s="313"/>
      <c r="P39" s="313"/>
      <c r="Q39" s="313"/>
      <c r="R39" s="313"/>
      <c r="S39" s="313"/>
      <c r="T39" s="313"/>
      <c r="U39" s="314"/>
      <c r="V39" s="314"/>
      <c r="W39" s="314"/>
      <c r="X39" s="314"/>
      <c r="Y39" s="314"/>
      <c r="Z39" s="333"/>
      <c r="AA39" s="314"/>
      <c r="AB39" s="207" t="str">
        <f t="shared" si="6"/>
        <v/>
      </c>
      <c r="AC39" s="322"/>
      <c r="AD39" s="208" t="str">
        <f>IF(AND(I39="",J39=""),"","5) ")</f>
        <v/>
      </c>
      <c r="AE39" s="319"/>
      <c r="AF39" s="319"/>
      <c r="AG39" s="319"/>
      <c r="AH39" s="207" t="str">
        <f>IF(AND(E39=""),"","1) ")</f>
        <v/>
      </c>
      <c r="AI39" s="319"/>
      <c r="AJ39" s="319"/>
      <c r="AK39" s="207"/>
      <c r="AL39" s="208"/>
      <c r="AM39" s="207" t="str">
        <f t="shared" si="1"/>
        <v/>
      </c>
      <c r="AN39" s="209" t="str">
        <f>IF(AO39&lt;&gt;"",SUM($AM$3:AM39),"")</f>
        <v/>
      </c>
      <c r="AO39" s="207" t="str">
        <f t="shared" si="2"/>
        <v/>
      </c>
      <c r="AQ39" s="316"/>
    </row>
    <row r="40" spans="1:55" s="129" customFormat="1" x14ac:dyDescent="0.2">
      <c r="A40" s="236" t="str">
        <f ca="1">IF(A35&lt;&gt;"","Lesson"&amp;" "&amp;MATCH($A$1,AX35:BC35,0),"")</f>
        <v>Lesson 1</v>
      </c>
      <c r="B40" s="313"/>
      <c r="C40" s="313"/>
      <c r="D40" s="331"/>
      <c r="E40" s="132"/>
      <c r="F40" s="313"/>
      <c r="G40" s="35"/>
      <c r="H40" s="35"/>
      <c r="I40" s="35"/>
      <c r="J40" s="35"/>
      <c r="K40" s="34"/>
      <c r="L40" s="34"/>
      <c r="M40" s="311"/>
      <c r="N40" s="325"/>
      <c r="O40" s="313"/>
      <c r="P40" s="313"/>
      <c r="Q40" s="313"/>
      <c r="R40" s="313"/>
      <c r="S40" s="313"/>
      <c r="T40" s="313"/>
      <c r="U40" s="314"/>
      <c r="V40" s="314"/>
      <c r="W40" s="314"/>
      <c r="X40" s="314"/>
      <c r="Y40" s="314"/>
      <c r="Z40" s="333"/>
      <c r="AA40" s="314"/>
      <c r="AB40" s="207" t="str">
        <f t="shared" si="6"/>
        <v/>
      </c>
      <c r="AC40" s="322"/>
      <c r="AD40" s="208" t="str">
        <f>IF(AND(I40="",J40=""),"","6) ")</f>
        <v/>
      </c>
      <c r="AE40" s="319"/>
      <c r="AF40" s="319"/>
      <c r="AG40" s="319"/>
      <c r="AH40" s="207" t="str">
        <f>IF(AND(E40=""),"","2) ")</f>
        <v/>
      </c>
      <c r="AI40" s="319"/>
      <c r="AJ40" s="319"/>
      <c r="AK40" s="207"/>
      <c r="AL40" s="208"/>
      <c r="AM40" s="207" t="str">
        <f t="shared" si="1"/>
        <v/>
      </c>
      <c r="AN40" s="209" t="str">
        <f>IF(AO40&lt;&gt;"",SUM($AM$3:AM40),"")</f>
        <v/>
      </c>
      <c r="AO40" s="207" t="str">
        <f t="shared" si="2"/>
        <v/>
      </c>
      <c r="AQ40" s="316"/>
    </row>
    <row r="41" spans="1:55" s="129" customFormat="1" x14ac:dyDescent="0.2">
      <c r="A41" s="237" t="str">
        <f ca="1">IF(A35&lt;&gt;"","Room"&amp;VLOOKUP(A35,Rooms,MATCH($A$1,AX35:BC35,0)+1,FALSE),"")</f>
        <v>Room</v>
      </c>
      <c r="B41" s="313"/>
      <c r="C41" s="313"/>
      <c r="D41" s="331"/>
      <c r="E41" s="135"/>
      <c r="F41" s="313"/>
      <c r="G41" s="35"/>
      <c r="H41" s="35"/>
      <c r="I41" s="35"/>
      <c r="J41" s="35"/>
      <c r="K41" s="34"/>
      <c r="L41" s="34"/>
      <c r="M41" s="311"/>
      <c r="N41" s="325"/>
      <c r="O41" s="313"/>
      <c r="P41" s="313"/>
      <c r="Q41" s="313"/>
      <c r="R41" s="313"/>
      <c r="S41" s="313"/>
      <c r="T41" s="313"/>
      <c r="U41" s="314"/>
      <c r="V41" s="314"/>
      <c r="W41" s="314"/>
      <c r="X41" s="314"/>
      <c r="Y41" s="314"/>
      <c r="Z41" s="333"/>
      <c r="AA41" s="314"/>
      <c r="AB41" s="207" t="str">
        <f t="shared" si="6"/>
        <v/>
      </c>
      <c r="AC41" s="322"/>
      <c r="AD41" s="208" t="str">
        <f>IF(AND(I41="",J41=""),"","7) ")</f>
        <v/>
      </c>
      <c r="AE41" s="319"/>
      <c r="AF41" s="319"/>
      <c r="AG41" s="319"/>
      <c r="AH41" s="207" t="str">
        <f>IF(AND(E41=""),"","3) ")</f>
        <v/>
      </c>
      <c r="AI41" s="319"/>
      <c r="AJ41" s="319"/>
      <c r="AK41" s="207"/>
      <c r="AL41" s="208"/>
      <c r="AM41" s="207" t="str">
        <f t="shared" si="1"/>
        <v/>
      </c>
      <c r="AN41" s="209" t="str">
        <f>IF(AO41&lt;&gt;"",SUM($AM$3:AM41),"")</f>
        <v/>
      </c>
      <c r="AO41" s="207" t="str">
        <f t="shared" si="2"/>
        <v/>
      </c>
      <c r="AQ41" s="316"/>
    </row>
    <row r="42" spans="1:55" s="129" customFormat="1" x14ac:dyDescent="0.2">
      <c r="A42" s="238"/>
      <c r="B42" s="313"/>
      <c r="C42" s="313"/>
      <c r="D42" s="332"/>
      <c r="E42" s="132"/>
      <c r="F42" s="313"/>
      <c r="G42" s="35" t="s">
        <v>76</v>
      </c>
      <c r="H42" s="35"/>
      <c r="I42" s="35"/>
      <c r="J42" s="35"/>
      <c r="K42" s="34"/>
      <c r="L42" s="36"/>
      <c r="M42" s="312"/>
      <c r="N42" s="326"/>
      <c r="O42" s="313"/>
      <c r="P42" s="313"/>
      <c r="Q42" s="313"/>
      <c r="R42" s="313"/>
      <c r="S42" s="313"/>
      <c r="T42" s="313"/>
      <c r="U42" s="314"/>
      <c r="V42" s="314"/>
      <c r="W42" s="314"/>
      <c r="X42" s="314"/>
      <c r="Y42" s="314"/>
      <c r="Z42" s="333"/>
      <c r="AA42" s="314"/>
      <c r="AB42" s="207" t="str">
        <f ca="1">IF(M35="","",M35)</f>
        <v/>
      </c>
      <c r="AC42" s="323"/>
      <c r="AD42" s="208" t="str">
        <f>IF(AND(I42="",J42=""),"","8) ")</f>
        <v/>
      </c>
      <c r="AE42" s="320"/>
      <c r="AF42" s="320"/>
      <c r="AG42" s="320"/>
      <c r="AH42" s="207" t="str">
        <f>IF(AND(E42=""),"","4) ")</f>
        <v/>
      </c>
      <c r="AI42" s="320"/>
      <c r="AJ42" s="320"/>
      <c r="AK42" s="207"/>
      <c r="AL42" s="208"/>
      <c r="AM42" s="207" t="str">
        <f t="shared" ca="1" si="1"/>
        <v/>
      </c>
      <c r="AN42" s="209" t="str">
        <f ca="1">IF(AO42&lt;&gt;"",SUM($AM$3:AM42),"")</f>
        <v/>
      </c>
      <c r="AO42" s="207" t="str">
        <f t="shared" ca="1" si="2"/>
        <v/>
      </c>
      <c r="AQ42" s="317"/>
    </row>
    <row r="43" spans="1:55" s="129" customFormat="1" x14ac:dyDescent="0.2">
      <c r="A43" s="334" t="str">
        <f ca="1">IF(ISNA(VLOOKUP(AC43,INDIRECT($AL$1),2, FALSE)),"", VLOOKUP(AC43,INDIRECT($AL$1),2, FALSE))</f>
        <v>Wednesday 10th Nov</v>
      </c>
      <c r="B43" s="313"/>
      <c r="C43" s="313"/>
      <c r="D43" s="327" t="s">
        <v>183</v>
      </c>
      <c r="E43" s="135"/>
      <c r="F43" s="313"/>
      <c r="G43" s="35" t="s">
        <v>75</v>
      </c>
      <c r="H43" s="35"/>
      <c r="I43" s="35"/>
      <c r="J43" s="35"/>
      <c r="K43" s="34"/>
      <c r="L43" s="34"/>
      <c r="M43" s="310" t="str">
        <f ca="1">AQ43</f>
        <v/>
      </c>
      <c r="N43" s="324"/>
      <c r="O43" s="313"/>
      <c r="P43" s="313"/>
      <c r="Q43" s="313"/>
      <c r="R43" s="313"/>
      <c r="S43" s="313"/>
      <c r="T43" s="313"/>
      <c r="U43" s="314"/>
      <c r="V43" s="314"/>
      <c r="W43" s="314"/>
      <c r="X43" s="314"/>
      <c r="Y43" s="314"/>
      <c r="Z43" s="314"/>
      <c r="AA43" s="314"/>
      <c r="AB43" s="207" t="str">
        <f t="shared" ref="AB43:AB49" si="7">IF(L43="Yes",J43,"")</f>
        <v/>
      </c>
      <c r="AC43" s="321">
        <v>6</v>
      </c>
      <c r="AD43" s="208" t="str">
        <f>IF(AND(I43="",J43=""),"","1) ")</f>
        <v/>
      </c>
      <c r="AE43" s="318" t="str">
        <f>CONCATENATE(AD43,I43,J43," ",H43,CHAR(10),AD44,I44,J44," ",H44,CHAR(10),AD45,I45,J45," ",H45,CHAR(10),AD46,I46,J46," ",H46,CHAR(10),AD47,I47,J47," ",H47,CHAR(10))</f>
        <v xml:space="preserve"> 
</v>
      </c>
      <c r="AF43" s="318" t="str">
        <f>CONCATENATE(AD48,I48,J48," ",H48,CHAR(10),AD49,I49,J49," ",H49,CHAR(10),AD50,I50,J50," ",H50,CHAR(10))</f>
        <v xml:space="preserve"> 
</v>
      </c>
      <c r="AG43" s="318" t="str">
        <f>CONCATENATE(AE43,AF43)</f>
        <v xml:space="preserve"> 
</v>
      </c>
      <c r="AH43" s="207" t="str">
        <f>IF(AND(E43=""),"","1) ")</f>
        <v/>
      </c>
      <c r="AI43" s="318" t="str">
        <f>CONCATENATE(AH43,E43,CHAR(10),AH44,E44,CHAR(10),AH45,E45,CHAR(10),AH46,E46)</f>
        <v xml:space="preserve">
</v>
      </c>
      <c r="AJ43" s="318" t="str">
        <f>CONCATENATE(AH47,E47,CHAR(10),AH48,E48,CHAR(10),AH49,E49,CHAR(10),AH50,E50)</f>
        <v xml:space="preserve">
</v>
      </c>
      <c r="AK43" s="207"/>
      <c r="AL43" s="207"/>
      <c r="AM43" s="207" t="str">
        <f t="shared" si="1"/>
        <v/>
      </c>
      <c r="AN43" s="207" t="str">
        <f>IF(AO43&lt;&gt;"",SUM($AM$3:AM43),"")</f>
        <v/>
      </c>
      <c r="AO43" s="207" t="str">
        <f t="shared" si="2"/>
        <v/>
      </c>
      <c r="AQ43" s="315" t="str">
        <f ca="1">IF(ISNA(VLOOKUP(A43,Homework,$AK$1+1,FALSE)), "",VLOOKUP(A43,Homework,$AK$1+1,FALSE))</f>
        <v/>
      </c>
      <c r="AX43" s="129" t="str">
        <f ca="1">IF(ISNA(VLOOKUP($A43,Timetable,$AX$1,FALSE)),"",VLOOKUP($A43,Timetable,$AX$1,FALSE))</f>
        <v>9b4</v>
      </c>
      <c r="AY43" s="129" t="str">
        <f ca="1">IF(ISNA(VLOOKUP($A43,Timetable,$AY$1,FALSE)),"",VLOOKUP($A43,Timetable,$AY$1,FALSE))</f>
        <v/>
      </c>
      <c r="AZ43" s="129">
        <f ca="1">IF(ISNA(VLOOKUP($A43,Timetable,$AZ$1,FALSE)),"",VLOOKUP($A43,Timetable,$AZ$1,FALSE))</f>
        <v>12</v>
      </c>
      <c r="BA43" s="129" t="str">
        <f ca="1">IF(ISNA(VLOOKUP($A43,Timetable,$BA$1,FALSE)),"",VLOOKUP($A43,Timetable,$BA$1,FALSE))</f>
        <v>10a2</v>
      </c>
      <c r="BB43" s="129" t="str">
        <f ca="1">IF(ISNA(VLOOKUP($A43,Timetable,$BB$1,FALSE)),"",VLOOKUP($A43,Timetable,$BB$1,FALSE))</f>
        <v>11b3</v>
      </c>
      <c r="BC43" s="129" t="str">
        <f ca="1">IF(ISNA(VLOOKUP($A43,Timetable,$BC$1,FALSE)),"",VLOOKUP($A43,Timetable,$BC$1,FALSE))</f>
        <v/>
      </c>
    </row>
    <row r="44" spans="1:55" s="129" customFormat="1" x14ac:dyDescent="0.2">
      <c r="A44" s="335"/>
      <c r="B44" s="313"/>
      <c r="C44" s="313"/>
      <c r="D44" s="328"/>
      <c r="E44" s="132"/>
      <c r="F44" s="313"/>
      <c r="G44" s="35" t="s">
        <v>77</v>
      </c>
      <c r="H44" s="35"/>
      <c r="I44" s="35"/>
      <c r="J44" s="35"/>
      <c r="K44" s="34"/>
      <c r="L44" s="34"/>
      <c r="M44" s="311"/>
      <c r="N44" s="325"/>
      <c r="O44" s="313"/>
      <c r="P44" s="313"/>
      <c r="Q44" s="313"/>
      <c r="R44" s="313"/>
      <c r="S44" s="313"/>
      <c r="T44" s="313"/>
      <c r="U44" s="314"/>
      <c r="V44" s="314"/>
      <c r="W44" s="314"/>
      <c r="X44" s="314"/>
      <c r="Y44" s="314"/>
      <c r="Z44" s="333"/>
      <c r="AA44" s="314"/>
      <c r="AB44" s="207" t="str">
        <f t="shared" si="7"/>
        <v/>
      </c>
      <c r="AC44" s="322"/>
      <c r="AD44" s="208" t="str">
        <f>IF(AND(I44="",J44=""),"","2) ")</f>
        <v/>
      </c>
      <c r="AE44" s="319"/>
      <c r="AF44" s="319"/>
      <c r="AG44" s="319"/>
      <c r="AH44" s="207" t="str">
        <f>IF(AND(E44=""),"","2) ")</f>
        <v/>
      </c>
      <c r="AI44" s="319"/>
      <c r="AJ44" s="319"/>
      <c r="AK44" s="207"/>
      <c r="AL44" s="208"/>
      <c r="AM44" s="207" t="str">
        <f t="shared" si="1"/>
        <v/>
      </c>
      <c r="AN44" s="207" t="str">
        <f>IF(AO44&lt;&gt;"",SUM($AM$3:AM44),"")</f>
        <v/>
      </c>
      <c r="AO44" s="207" t="str">
        <f t="shared" si="2"/>
        <v/>
      </c>
      <c r="AQ44" s="316"/>
    </row>
    <row r="45" spans="1:55" s="129" customFormat="1" x14ac:dyDescent="0.2">
      <c r="A45" s="335"/>
      <c r="B45" s="313"/>
      <c r="C45" s="313"/>
      <c r="D45" s="328"/>
      <c r="E45" s="135"/>
      <c r="F45" s="313"/>
      <c r="G45" s="35"/>
      <c r="H45" s="35"/>
      <c r="I45" s="35"/>
      <c r="J45" s="35"/>
      <c r="K45" s="34"/>
      <c r="L45" s="34"/>
      <c r="M45" s="311"/>
      <c r="N45" s="325"/>
      <c r="O45" s="313"/>
      <c r="P45" s="313"/>
      <c r="Q45" s="313"/>
      <c r="R45" s="313"/>
      <c r="S45" s="313"/>
      <c r="T45" s="313"/>
      <c r="U45" s="314"/>
      <c r="V45" s="314"/>
      <c r="W45" s="314"/>
      <c r="X45" s="314"/>
      <c r="Y45" s="314"/>
      <c r="Z45" s="333"/>
      <c r="AA45" s="314"/>
      <c r="AB45" s="207" t="str">
        <f t="shared" si="7"/>
        <v/>
      </c>
      <c r="AC45" s="322"/>
      <c r="AD45" s="208" t="str">
        <f>IF(AND(I45="",J45=""),"","3) ")</f>
        <v/>
      </c>
      <c r="AE45" s="319"/>
      <c r="AF45" s="319"/>
      <c r="AG45" s="319"/>
      <c r="AH45" s="207" t="str">
        <f>IF(AND(E45=""),"","3) ")</f>
        <v/>
      </c>
      <c r="AI45" s="319"/>
      <c r="AJ45" s="319"/>
      <c r="AK45" s="207"/>
      <c r="AL45" s="208"/>
      <c r="AM45" s="207" t="str">
        <f t="shared" si="1"/>
        <v/>
      </c>
      <c r="AN45" s="209" t="str">
        <f>IF(AO45&lt;&gt;"",SUM($AM$3:AM45),"")</f>
        <v/>
      </c>
      <c r="AO45" s="207" t="str">
        <f t="shared" si="2"/>
        <v/>
      </c>
      <c r="AQ45" s="316"/>
    </row>
    <row r="46" spans="1:55" s="129" customFormat="1" x14ac:dyDescent="0.2">
      <c r="A46" s="335"/>
      <c r="B46" s="313"/>
      <c r="C46" s="313"/>
      <c r="D46" s="329"/>
      <c r="E46" s="132"/>
      <c r="F46" s="313"/>
      <c r="G46" s="35"/>
      <c r="H46" s="35"/>
      <c r="I46" s="35"/>
      <c r="J46" s="35"/>
      <c r="K46" s="34"/>
      <c r="L46" s="34"/>
      <c r="M46" s="311"/>
      <c r="N46" s="325"/>
      <c r="O46" s="313"/>
      <c r="P46" s="313"/>
      <c r="Q46" s="313"/>
      <c r="R46" s="313"/>
      <c r="S46" s="313"/>
      <c r="T46" s="313"/>
      <c r="U46" s="314"/>
      <c r="V46" s="314"/>
      <c r="W46" s="314"/>
      <c r="X46" s="314"/>
      <c r="Y46" s="314"/>
      <c r="Z46" s="333"/>
      <c r="AA46" s="314"/>
      <c r="AB46" s="207" t="str">
        <f t="shared" si="7"/>
        <v/>
      </c>
      <c r="AC46" s="322"/>
      <c r="AD46" s="208" t="str">
        <f>IF(AND(I46="",J46=""),"","4) ")</f>
        <v/>
      </c>
      <c r="AE46" s="319"/>
      <c r="AF46" s="319"/>
      <c r="AG46" s="319"/>
      <c r="AH46" s="207" t="str">
        <f>IF(AND(E46=""),"","4) ")</f>
        <v/>
      </c>
      <c r="AI46" s="319"/>
      <c r="AJ46" s="319"/>
      <c r="AK46" s="207"/>
      <c r="AL46" s="208"/>
      <c r="AM46" s="207" t="str">
        <f t="shared" si="1"/>
        <v/>
      </c>
      <c r="AN46" s="209" t="str">
        <f>IF(AO46&lt;&gt;"",SUM($AM$3:AM46),"")</f>
        <v/>
      </c>
      <c r="AO46" s="207" t="str">
        <f t="shared" si="2"/>
        <v/>
      </c>
      <c r="AQ46" s="316"/>
    </row>
    <row r="47" spans="1:55" s="129" customFormat="1" x14ac:dyDescent="0.2">
      <c r="A47" s="335"/>
      <c r="B47" s="313"/>
      <c r="C47" s="313"/>
      <c r="D47" s="330" t="s">
        <v>184</v>
      </c>
      <c r="E47" s="135"/>
      <c r="F47" s="313"/>
      <c r="G47" s="35"/>
      <c r="H47" s="35"/>
      <c r="I47" s="35"/>
      <c r="J47" s="35"/>
      <c r="K47" s="34"/>
      <c r="L47" s="34"/>
      <c r="M47" s="311"/>
      <c r="N47" s="325"/>
      <c r="O47" s="313"/>
      <c r="P47" s="313"/>
      <c r="Q47" s="313"/>
      <c r="R47" s="313"/>
      <c r="S47" s="313"/>
      <c r="T47" s="313"/>
      <c r="U47" s="314"/>
      <c r="V47" s="314"/>
      <c r="W47" s="314"/>
      <c r="X47" s="314"/>
      <c r="Y47" s="314"/>
      <c r="Z47" s="333"/>
      <c r="AA47" s="314"/>
      <c r="AB47" s="207" t="str">
        <f t="shared" si="7"/>
        <v/>
      </c>
      <c r="AC47" s="322"/>
      <c r="AD47" s="208" t="str">
        <f>IF(AND(I47="",J47=""),"","5) ")</f>
        <v/>
      </c>
      <c r="AE47" s="319"/>
      <c r="AF47" s="319"/>
      <c r="AG47" s="319"/>
      <c r="AH47" s="207" t="str">
        <f>IF(AND(E47=""),"","1) ")</f>
        <v/>
      </c>
      <c r="AI47" s="319"/>
      <c r="AJ47" s="319"/>
      <c r="AK47" s="207"/>
      <c r="AL47" s="208"/>
      <c r="AM47" s="207" t="str">
        <f t="shared" si="1"/>
        <v/>
      </c>
      <c r="AN47" s="209" t="str">
        <f>IF(AO47&lt;&gt;"",SUM($AM$3:AM47),"")</f>
        <v/>
      </c>
      <c r="AO47" s="207" t="str">
        <f t="shared" si="2"/>
        <v/>
      </c>
      <c r="AQ47" s="316"/>
    </row>
    <row r="48" spans="1:55" s="129" customFormat="1" x14ac:dyDescent="0.2">
      <c r="A48" s="236" t="str">
        <f ca="1">IF(A43&lt;&gt;"","Lesson"&amp;" "&amp;MATCH($A$1,AX43:BC43,0),"")</f>
        <v>Lesson 5</v>
      </c>
      <c r="B48" s="313"/>
      <c r="C48" s="313"/>
      <c r="D48" s="331"/>
      <c r="E48" s="132"/>
      <c r="F48" s="313"/>
      <c r="G48" s="35"/>
      <c r="H48" s="35"/>
      <c r="I48" s="35"/>
      <c r="J48" s="35"/>
      <c r="K48" s="34"/>
      <c r="L48" s="34"/>
      <c r="M48" s="311"/>
      <c r="N48" s="325"/>
      <c r="O48" s="313"/>
      <c r="P48" s="313"/>
      <c r="Q48" s="313"/>
      <c r="R48" s="313"/>
      <c r="S48" s="313"/>
      <c r="T48" s="313"/>
      <c r="U48" s="314"/>
      <c r="V48" s="314"/>
      <c r="W48" s="314"/>
      <c r="X48" s="314"/>
      <c r="Y48" s="314"/>
      <c r="Z48" s="333"/>
      <c r="AA48" s="314"/>
      <c r="AB48" s="207" t="str">
        <f t="shared" si="7"/>
        <v/>
      </c>
      <c r="AC48" s="322"/>
      <c r="AD48" s="208" t="str">
        <f>IF(AND(I48="",J48=""),"","6) ")</f>
        <v/>
      </c>
      <c r="AE48" s="319"/>
      <c r="AF48" s="319"/>
      <c r="AG48" s="319"/>
      <c r="AH48" s="207" t="str">
        <f>IF(AND(E48=""),"","2) ")</f>
        <v/>
      </c>
      <c r="AI48" s="319"/>
      <c r="AJ48" s="319"/>
      <c r="AK48" s="207"/>
      <c r="AL48" s="208"/>
      <c r="AM48" s="207" t="str">
        <f t="shared" si="1"/>
        <v/>
      </c>
      <c r="AN48" s="209" t="str">
        <f>IF(AO48&lt;&gt;"",SUM($AM$3:AM48),"")</f>
        <v/>
      </c>
      <c r="AO48" s="207" t="str">
        <f t="shared" si="2"/>
        <v/>
      </c>
      <c r="AQ48" s="316"/>
    </row>
    <row r="49" spans="1:55" s="129" customFormat="1" x14ac:dyDescent="0.2">
      <c r="A49" s="237" t="str">
        <f ca="1">IF(A43&lt;&gt;"","Room"&amp;VLOOKUP(A43,Rooms,MATCH($A$1,AX43:BC43,0)+1,FALSE),"")</f>
        <v>Room</v>
      </c>
      <c r="B49" s="313"/>
      <c r="C49" s="313"/>
      <c r="D49" s="331"/>
      <c r="E49" s="135"/>
      <c r="F49" s="313"/>
      <c r="G49" s="35"/>
      <c r="H49" s="35"/>
      <c r="I49" s="35"/>
      <c r="J49" s="35"/>
      <c r="K49" s="34"/>
      <c r="L49" s="34"/>
      <c r="M49" s="311"/>
      <c r="N49" s="325"/>
      <c r="O49" s="313"/>
      <c r="P49" s="313"/>
      <c r="Q49" s="313"/>
      <c r="R49" s="313"/>
      <c r="S49" s="313"/>
      <c r="T49" s="313"/>
      <c r="U49" s="314"/>
      <c r="V49" s="314"/>
      <c r="W49" s="314"/>
      <c r="X49" s="314"/>
      <c r="Y49" s="314"/>
      <c r="Z49" s="333"/>
      <c r="AA49" s="314"/>
      <c r="AB49" s="207" t="str">
        <f t="shared" si="7"/>
        <v/>
      </c>
      <c r="AC49" s="322"/>
      <c r="AD49" s="208" t="str">
        <f>IF(AND(I49="",J49=""),"","7) ")</f>
        <v/>
      </c>
      <c r="AE49" s="319"/>
      <c r="AF49" s="319"/>
      <c r="AG49" s="319"/>
      <c r="AH49" s="207" t="str">
        <f>IF(AND(E49=""),"","3) ")</f>
        <v/>
      </c>
      <c r="AI49" s="319"/>
      <c r="AJ49" s="319"/>
      <c r="AK49" s="207"/>
      <c r="AL49" s="208"/>
      <c r="AM49" s="207" t="str">
        <f t="shared" si="1"/>
        <v/>
      </c>
      <c r="AN49" s="209" t="str">
        <f>IF(AO49&lt;&gt;"",SUM($AM$3:AM49),"")</f>
        <v/>
      </c>
      <c r="AO49" s="207" t="str">
        <f t="shared" si="2"/>
        <v/>
      </c>
      <c r="AQ49" s="316"/>
    </row>
    <row r="50" spans="1:55" s="129" customFormat="1" x14ac:dyDescent="0.2">
      <c r="A50" s="238"/>
      <c r="B50" s="313"/>
      <c r="C50" s="313"/>
      <c r="D50" s="332"/>
      <c r="E50" s="132"/>
      <c r="F50" s="313"/>
      <c r="G50" s="35" t="s">
        <v>76</v>
      </c>
      <c r="H50" s="35"/>
      <c r="I50" s="35"/>
      <c r="J50" s="35"/>
      <c r="K50" s="34"/>
      <c r="L50" s="36"/>
      <c r="M50" s="312"/>
      <c r="N50" s="326"/>
      <c r="O50" s="313"/>
      <c r="P50" s="313"/>
      <c r="Q50" s="313"/>
      <c r="R50" s="313"/>
      <c r="S50" s="313"/>
      <c r="T50" s="313"/>
      <c r="U50" s="314"/>
      <c r="V50" s="314"/>
      <c r="W50" s="314"/>
      <c r="X50" s="314"/>
      <c r="Y50" s="314"/>
      <c r="Z50" s="333"/>
      <c r="AA50" s="314"/>
      <c r="AB50" s="207" t="str">
        <f ca="1">IF(M43="","",M43)</f>
        <v/>
      </c>
      <c r="AC50" s="323"/>
      <c r="AD50" s="208" t="str">
        <f>IF(AND(I50="",J50=""),"","8) ")</f>
        <v/>
      </c>
      <c r="AE50" s="320"/>
      <c r="AF50" s="320"/>
      <c r="AG50" s="320"/>
      <c r="AH50" s="207" t="str">
        <f>IF(AND(E50=""),"","4) ")</f>
        <v/>
      </c>
      <c r="AI50" s="320"/>
      <c r="AJ50" s="320"/>
      <c r="AK50" s="207"/>
      <c r="AL50" s="208"/>
      <c r="AM50" s="207" t="str">
        <f t="shared" ca="1" si="1"/>
        <v/>
      </c>
      <c r="AN50" s="209" t="str">
        <f ca="1">IF(AO50&lt;&gt;"",SUM($AM$3:AM50),"")</f>
        <v/>
      </c>
      <c r="AO50" s="207" t="str">
        <f t="shared" ca="1" si="2"/>
        <v/>
      </c>
      <c r="AQ50" s="317"/>
    </row>
    <row r="51" spans="1:55" s="129" customFormat="1" x14ac:dyDescent="0.2">
      <c r="A51" s="334" t="str">
        <f ca="1">IF(ISNA(VLOOKUP(AC51,INDIRECT($AL$1),2, FALSE)),"", VLOOKUP(AC51,INDIRECT($AL$1),2, FALSE))</f>
        <v xml:space="preserve">Thursday 11th Nov </v>
      </c>
      <c r="B51" s="313"/>
      <c r="C51" s="313"/>
      <c r="D51" s="327" t="s">
        <v>183</v>
      </c>
      <c r="E51" s="135"/>
      <c r="F51" s="313"/>
      <c r="G51" s="35" t="s">
        <v>75</v>
      </c>
      <c r="H51" s="35"/>
      <c r="I51" s="35"/>
      <c r="J51" s="35"/>
      <c r="K51" s="34"/>
      <c r="L51" s="34"/>
      <c r="M51" s="310" t="str">
        <f ca="1">AQ51</f>
        <v/>
      </c>
      <c r="N51" s="324"/>
      <c r="O51" s="313"/>
      <c r="P51" s="313"/>
      <c r="Q51" s="313"/>
      <c r="R51" s="313"/>
      <c r="S51" s="313"/>
      <c r="T51" s="313"/>
      <c r="U51" s="314"/>
      <c r="V51" s="314"/>
      <c r="W51" s="314"/>
      <c r="X51" s="314"/>
      <c r="Y51" s="314"/>
      <c r="Z51" s="314"/>
      <c r="AA51" s="314"/>
      <c r="AB51" s="207" t="str">
        <f t="shared" ref="AB51:AB57" si="8">IF(L51="Yes",J51,"")</f>
        <v/>
      </c>
      <c r="AC51" s="321">
        <v>7</v>
      </c>
      <c r="AD51" s="208" t="str">
        <f>IF(AND(I51="",J51=""),"","1) ")</f>
        <v/>
      </c>
      <c r="AE51" s="318" t="str">
        <f>CONCATENATE(AD51,I51,J51," ",H51,CHAR(10),AD52,I52,J52," ",H52,CHAR(10),AD53,I53,J53," ",H53,CHAR(10),AD54,I54,J54," ",H54,CHAR(10),AD55,I55,J55," ",H55,CHAR(10))</f>
        <v xml:space="preserve"> 
</v>
      </c>
      <c r="AF51" s="318" t="str">
        <f>CONCATENATE(AD56,I56,J56," ",H56,CHAR(10),AD57,I57,J57," ",H57,CHAR(10),AD58,I58,J58," ",H58,CHAR(10))</f>
        <v xml:space="preserve"> 
</v>
      </c>
      <c r="AG51" s="318" t="str">
        <f>CONCATENATE(AE51,AF51)</f>
        <v xml:space="preserve"> 
</v>
      </c>
      <c r="AH51" s="207" t="str">
        <f>IF(AND(E51=""),"","1) ")</f>
        <v/>
      </c>
      <c r="AI51" s="318" t="str">
        <f>CONCATENATE(AH51,E51,CHAR(10),AH52,E52,CHAR(10),AH53,E53,CHAR(10),AH54,E54)</f>
        <v xml:space="preserve">
</v>
      </c>
      <c r="AJ51" s="318" t="str">
        <f>CONCATENATE(AH55,E55,CHAR(10),AH56,E56,CHAR(10),AH57,E57,CHAR(10),AH58,E58)</f>
        <v xml:space="preserve">
</v>
      </c>
      <c r="AK51" s="207"/>
      <c r="AL51" s="207"/>
      <c r="AM51" s="207" t="str">
        <f t="shared" si="1"/>
        <v/>
      </c>
      <c r="AN51" s="207" t="str">
        <f>IF(AO51&lt;&gt;"",SUM($AM$3:AM51),"")</f>
        <v/>
      </c>
      <c r="AO51" s="207" t="str">
        <f t="shared" si="2"/>
        <v/>
      </c>
      <c r="AQ51" s="315" t="str">
        <f ca="1">IF(ISNA(VLOOKUP(A51,Homework,$AK$1+1,FALSE)), "",VLOOKUP(A51,Homework,$AK$1+1,FALSE))</f>
        <v/>
      </c>
      <c r="AX51" s="129" t="str">
        <f ca="1">IF(ISNA(VLOOKUP($A51,Timetable,$AX$1,FALSE)),"",VLOOKUP($A51,Timetable,$AX$1,FALSE))</f>
        <v>11b3</v>
      </c>
      <c r="AY51" s="129" t="str">
        <f ca="1">IF(ISNA(VLOOKUP($A51,Timetable,$AY$1,FALSE)),"",VLOOKUP($A51,Timetable,$AY$1,FALSE))</f>
        <v>9b4</v>
      </c>
      <c r="AZ51" s="129" t="str">
        <f ca="1">IF(ISNA(VLOOKUP($A51,Timetable,$AZ$1,FALSE)),"",VLOOKUP($A51,Timetable,$AZ$1,FALSE))</f>
        <v>10a2</v>
      </c>
      <c r="BA51" s="129" t="str">
        <f ca="1">IF(ISNA(VLOOKUP($A51,Timetable,$BA$1,FALSE)),"",VLOOKUP($A51,Timetable,$BA$1,FALSE))</f>
        <v/>
      </c>
      <c r="BB51" s="129" t="str">
        <f ca="1">IF(ISNA(VLOOKUP($A51,Timetable,$BB$1,FALSE)),"",VLOOKUP($A51,Timetable,$BB$1,FALSE))</f>
        <v>7c2</v>
      </c>
      <c r="BC51" s="129" t="str">
        <f ca="1">IF(ISNA(VLOOKUP($A51,Timetable,$BC$1,FALSE)),"",VLOOKUP($A51,Timetable,$BC$1,FALSE))</f>
        <v/>
      </c>
    </row>
    <row r="52" spans="1:55" s="129" customFormat="1" x14ac:dyDescent="0.2">
      <c r="A52" s="335"/>
      <c r="B52" s="313"/>
      <c r="C52" s="313"/>
      <c r="D52" s="328"/>
      <c r="E52" s="132"/>
      <c r="F52" s="313"/>
      <c r="G52" s="35" t="s">
        <v>77</v>
      </c>
      <c r="H52" s="35"/>
      <c r="I52" s="35"/>
      <c r="J52" s="35"/>
      <c r="K52" s="34"/>
      <c r="L52" s="34"/>
      <c r="M52" s="311"/>
      <c r="N52" s="325"/>
      <c r="O52" s="313"/>
      <c r="P52" s="313"/>
      <c r="Q52" s="313"/>
      <c r="R52" s="313"/>
      <c r="S52" s="313"/>
      <c r="T52" s="313"/>
      <c r="U52" s="314"/>
      <c r="V52" s="314"/>
      <c r="W52" s="314"/>
      <c r="X52" s="314"/>
      <c r="Y52" s="314"/>
      <c r="Z52" s="333"/>
      <c r="AA52" s="314"/>
      <c r="AB52" s="207" t="str">
        <f t="shared" si="8"/>
        <v/>
      </c>
      <c r="AC52" s="322"/>
      <c r="AD52" s="208" t="str">
        <f>IF(AND(I52="",J52=""),"","2) ")</f>
        <v/>
      </c>
      <c r="AE52" s="319"/>
      <c r="AF52" s="319"/>
      <c r="AG52" s="319"/>
      <c r="AH52" s="207" t="str">
        <f>IF(AND(E52=""),"","2) ")</f>
        <v/>
      </c>
      <c r="AI52" s="319"/>
      <c r="AJ52" s="319"/>
      <c r="AK52" s="207"/>
      <c r="AL52" s="208"/>
      <c r="AM52" s="207" t="str">
        <f t="shared" si="1"/>
        <v/>
      </c>
      <c r="AN52" s="207" t="str">
        <f>IF(AO52&lt;&gt;"",SUM($AM$3:AM52),"")</f>
        <v/>
      </c>
      <c r="AO52" s="207" t="str">
        <f t="shared" si="2"/>
        <v/>
      </c>
      <c r="AQ52" s="316"/>
    </row>
    <row r="53" spans="1:55" s="129" customFormat="1" x14ac:dyDescent="0.2">
      <c r="A53" s="335"/>
      <c r="B53" s="313"/>
      <c r="C53" s="313"/>
      <c r="D53" s="328"/>
      <c r="E53" s="135"/>
      <c r="F53" s="313"/>
      <c r="G53" s="35"/>
      <c r="H53" s="35"/>
      <c r="I53" s="35"/>
      <c r="J53" s="35"/>
      <c r="K53" s="34"/>
      <c r="L53" s="34"/>
      <c r="M53" s="311"/>
      <c r="N53" s="325"/>
      <c r="O53" s="313"/>
      <c r="P53" s="313"/>
      <c r="Q53" s="313"/>
      <c r="R53" s="313"/>
      <c r="S53" s="313"/>
      <c r="T53" s="313"/>
      <c r="U53" s="314"/>
      <c r="V53" s="314"/>
      <c r="W53" s="314"/>
      <c r="X53" s="314"/>
      <c r="Y53" s="314"/>
      <c r="Z53" s="333"/>
      <c r="AA53" s="314"/>
      <c r="AB53" s="207" t="str">
        <f t="shared" si="8"/>
        <v/>
      </c>
      <c r="AC53" s="322"/>
      <c r="AD53" s="208" t="str">
        <f>IF(AND(I53="",J53=""),"","3) ")</f>
        <v/>
      </c>
      <c r="AE53" s="319"/>
      <c r="AF53" s="319"/>
      <c r="AG53" s="319"/>
      <c r="AH53" s="207" t="str">
        <f>IF(AND(E53=""),"","3) ")</f>
        <v/>
      </c>
      <c r="AI53" s="319"/>
      <c r="AJ53" s="319"/>
      <c r="AK53" s="207"/>
      <c r="AL53" s="208"/>
      <c r="AM53" s="207" t="str">
        <f t="shared" si="1"/>
        <v/>
      </c>
      <c r="AN53" s="209" t="str">
        <f>IF(AO53&lt;&gt;"",SUM($AM$3:AM53),"")</f>
        <v/>
      </c>
      <c r="AO53" s="207" t="str">
        <f t="shared" si="2"/>
        <v/>
      </c>
      <c r="AQ53" s="316"/>
    </row>
    <row r="54" spans="1:55" s="129" customFormat="1" x14ac:dyDescent="0.2">
      <c r="A54" s="335"/>
      <c r="B54" s="313"/>
      <c r="C54" s="313"/>
      <c r="D54" s="329"/>
      <c r="E54" s="132"/>
      <c r="F54" s="313"/>
      <c r="G54" s="35"/>
      <c r="H54" s="35"/>
      <c r="I54" s="35"/>
      <c r="J54" s="35"/>
      <c r="K54" s="34"/>
      <c r="L54" s="34"/>
      <c r="M54" s="311"/>
      <c r="N54" s="325"/>
      <c r="O54" s="313"/>
      <c r="P54" s="313"/>
      <c r="Q54" s="313"/>
      <c r="R54" s="313"/>
      <c r="S54" s="313"/>
      <c r="T54" s="313"/>
      <c r="U54" s="314"/>
      <c r="V54" s="314"/>
      <c r="W54" s="314"/>
      <c r="X54" s="314"/>
      <c r="Y54" s="314"/>
      <c r="Z54" s="333"/>
      <c r="AA54" s="314"/>
      <c r="AB54" s="207" t="str">
        <f t="shared" si="8"/>
        <v/>
      </c>
      <c r="AC54" s="322"/>
      <c r="AD54" s="208" t="str">
        <f>IF(AND(I54="",J54=""),"","4) ")</f>
        <v/>
      </c>
      <c r="AE54" s="319"/>
      <c r="AF54" s="319"/>
      <c r="AG54" s="319"/>
      <c r="AH54" s="207" t="str">
        <f>IF(AND(E54=""),"","4) ")</f>
        <v/>
      </c>
      <c r="AI54" s="319"/>
      <c r="AJ54" s="319"/>
      <c r="AK54" s="207"/>
      <c r="AL54" s="208"/>
      <c r="AM54" s="207" t="str">
        <f t="shared" si="1"/>
        <v/>
      </c>
      <c r="AN54" s="209" t="str">
        <f>IF(AO54&lt;&gt;"",SUM($AM$3:AM54),"")</f>
        <v/>
      </c>
      <c r="AO54" s="207" t="str">
        <f t="shared" si="2"/>
        <v/>
      </c>
      <c r="AQ54" s="316"/>
    </row>
    <row r="55" spans="1:55" s="129" customFormat="1" x14ac:dyDescent="0.2">
      <c r="A55" s="335"/>
      <c r="B55" s="313"/>
      <c r="C55" s="313"/>
      <c r="D55" s="330" t="s">
        <v>184</v>
      </c>
      <c r="E55" s="135"/>
      <c r="F55" s="313"/>
      <c r="G55" s="35"/>
      <c r="H55" s="35"/>
      <c r="I55" s="35"/>
      <c r="J55" s="35"/>
      <c r="K55" s="34"/>
      <c r="L55" s="34"/>
      <c r="M55" s="311"/>
      <c r="N55" s="325"/>
      <c r="O55" s="313"/>
      <c r="P55" s="313"/>
      <c r="Q55" s="313"/>
      <c r="R55" s="313"/>
      <c r="S55" s="313"/>
      <c r="T55" s="313"/>
      <c r="U55" s="314"/>
      <c r="V55" s="314"/>
      <c r="W55" s="314"/>
      <c r="X55" s="314"/>
      <c r="Y55" s="314"/>
      <c r="Z55" s="333"/>
      <c r="AA55" s="314"/>
      <c r="AB55" s="207" t="str">
        <f t="shared" si="8"/>
        <v/>
      </c>
      <c r="AC55" s="322"/>
      <c r="AD55" s="208" t="str">
        <f>IF(AND(I55="",J55=""),"","5) ")</f>
        <v/>
      </c>
      <c r="AE55" s="319"/>
      <c r="AF55" s="319"/>
      <c r="AG55" s="319"/>
      <c r="AH55" s="207" t="str">
        <f>IF(AND(E55=""),"","1) ")</f>
        <v/>
      </c>
      <c r="AI55" s="319"/>
      <c r="AJ55" s="319"/>
      <c r="AK55" s="207"/>
      <c r="AL55" s="208"/>
      <c r="AM55" s="207" t="str">
        <f t="shared" si="1"/>
        <v/>
      </c>
      <c r="AN55" s="209" t="str">
        <f>IF(AO55&lt;&gt;"",SUM($AM$3:AM55),"")</f>
        <v/>
      </c>
      <c r="AO55" s="207" t="str">
        <f t="shared" si="2"/>
        <v/>
      </c>
      <c r="AQ55" s="316"/>
    </row>
    <row r="56" spans="1:55" s="129" customFormat="1" x14ac:dyDescent="0.2">
      <c r="A56" s="236" t="str">
        <f ca="1">IF(A51&lt;&gt;"","Lesson"&amp;" "&amp;MATCH($A$1,AX51:BC51,0),"")</f>
        <v>Lesson 1</v>
      </c>
      <c r="B56" s="313"/>
      <c r="C56" s="313"/>
      <c r="D56" s="331"/>
      <c r="E56" s="132"/>
      <c r="F56" s="313"/>
      <c r="G56" s="35"/>
      <c r="H56" s="35"/>
      <c r="I56" s="35"/>
      <c r="J56" s="35"/>
      <c r="K56" s="34"/>
      <c r="L56" s="34"/>
      <c r="M56" s="311"/>
      <c r="N56" s="325"/>
      <c r="O56" s="313"/>
      <c r="P56" s="313"/>
      <c r="Q56" s="313"/>
      <c r="R56" s="313"/>
      <c r="S56" s="313"/>
      <c r="T56" s="313"/>
      <c r="U56" s="314"/>
      <c r="V56" s="314"/>
      <c r="W56" s="314"/>
      <c r="X56" s="314"/>
      <c r="Y56" s="314"/>
      <c r="Z56" s="333"/>
      <c r="AA56" s="314"/>
      <c r="AB56" s="207" t="str">
        <f t="shared" si="8"/>
        <v/>
      </c>
      <c r="AC56" s="322"/>
      <c r="AD56" s="208" t="str">
        <f>IF(AND(I56="",J56=""),"","6) ")</f>
        <v/>
      </c>
      <c r="AE56" s="319"/>
      <c r="AF56" s="319"/>
      <c r="AG56" s="319"/>
      <c r="AH56" s="207" t="str">
        <f>IF(AND(E56=""),"","2) ")</f>
        <v/>
      </c>
      <c r="AI56" s="319"/>
      <c r="AJ56" s="319"/>
      <c r="AK56" s="207"/>
      <c r="AL56" s="208"/>
      <c r="AM56" s="207" t="str">
        <f t="shared" si="1"/>
        <v/>
      </c>
      <c r="AN56" s="209" t="str">
        <f>IF(AO56&lt;&gt;"",SUM($AM$3:AM56),"")</f>
        <v/>
      </c>
      <c r="AO56" s="207" t="str">
        <f t="shared" si="2"/>
        <v/>
      </c>
      <c r="AQ56" s="316"/>
    </row>
    <row r="57" spans="1:55" s="129" customFormat="1" x14ac:dyDescent="0.2">
      <c r="A57" s="237" t="str">
        <f ca="1">IF(A51&lt;&gt;"","Room"&amp;VLOOKUP(A51,Rooms,MATCH($A$1,AX51:BC51,0)+1,FALSE),"")</f>
        <v>Room</v>
      </c>
      <c r="B57" s="313"/>
      <c r="C57" s="313"/>
      <c r="D57" s="331"/>
      <c r="E57" s="135"/>
      <c r="F57" s="313"/>
      <c r="G57" s="35"/>
      <c r="H57" s="35"/>
      <c r="I57" s="35"/>
      <c r="J57" s="35"/>
      <c r="K57" s="34"/>
      <c r="L57" s="34"/>
      <c r="M57" s="311"/>
      <c r="N57" s="325"/>
      <c r="O57" s="313"/>
      <c r="P57" s="313"/>
      <c r="Q57" s="313"/>
      <c r="R57" s="313"/>
      <c r="S57" s="313"/>
      <c r="T57" s="313"/>
      <c r="U57" s="314"/>
      <c r="V57" s="314"/>
      <c r="W57" s="314"/>
      <c r="X57" s="314"/>
      <c r="Y57" s="314"/>
      <c r="Z57" s="333"/>
      <c r="AA57" s="314"/>
      <c r="AB57" s="207" t="str">
        <f t="shared" si="8"/>
        <v/>
      </c>
      <c r="AC57" s="322"/>
      <c r="AD57" s="208" t="str">
        <f>IF(AND(I57="",J57=""),"","7) ")</f>
        <v/>
      </c>
      <c r="AE57" s="319"/>
      <c r="AF57" s="319"/>
      <c r="AG57" s="319"/>
      <c r="AH57" s="207" t="str">
        <f>IF(AND(E57=""),"","3) ")</f>
        <v/>
      </c>
      <c r="AI57" s="319"/>
      <c r="AJ57" s="319"/>
      <c r="AK57" s="207"/>
      <c r="AL57" s="208"/>
      <c r="AM57" s="207" t="str">
        <f t="shared" si="1"/>
        <v/>
      </c>
      <c r="AN57" s="209" t="str">
        <f>IF(AO57&lt;&gt;"",SUM($AM$3:AM57),"")</f>
        <v/>
      </c>
      <c r="AO57" s="207" t="str">
        <f t="shared" si="2"/>
        <v/>
      </c>
      <c r="AQ57" s="316"/>
    </row>
    <row r="58" spans="1:55" s="129" customFormat="1" x14ac:dyDescent="0.2">
      <c r="A58" s="238"/>
      <c r="B58" s="313"/>
      <c r="C58" s="313"/>
      <c r="D58" s="332"/>
      <c r="E58" s="132"/>
      <c r="F58" s="313"/>
      <c r="G58" s="35" t="s">
        <v>76</v>
      </c>
      <c r="H58" s="35"/>
      <c r="I58" s="35"/>
      <c r="J58" s="35"/>
      <c r="K58" s="34"/>
      <c r="L58" s="36"/>
      <c r="M58" s="312"/>
      <c r="N58" s="326"/>
      <c r="O58" s="313"/>
      <c r="P58" s="313"/>
      <c r="Q58" s="313"/>
      <c r="R58" s="313"/>
      <c r="S58" s="313"/>
      <c r="T58" s="313"/>
      <c r="U58" s="314"/>
      <c r="V58" s="314"/>
      <c r="W58" s="314"/>
      <c r="X58" s="314"/>
      <c r="Y58" s="314"/>
      <c r="Z58" s="333"/>
      <c r="AA58" s="314"/>
      <c r="AB58" s="207" t="str">
        <f ca="1">IF(M51="","",M51)</f>
        <v/>
      </c>
      <c r="AC58" s="323"/>
      <c r="AD58" s="208" t="str">
        <f>IF(AND(I58="",J58=""),"","8) ")</f>
        <v/>
      </c>
      <c r="AE58" s="320"/>
      <c r="AF58" s="320"/>
      <c r="AG58" s="320"/>
      <c r="AH58" s="207" t="str">
        <f>IF(AND(E58=""),"","4) ")</f>
        <v/>
      </c>
      <c r="AI58" s="320"/>
      <c r="AJ58" s="320"/>
      <c r="AK58" s="207"/>
      <c r="AL58" s="208"/>
      <c r="AM58" s="207" t="str">
        <f t="shared" ca="1" si="1"/>
        <v/>
      </c>
      <c r="AN58" s="209" t="str">
        <f ca="1">IF(AO58&lt;&gt;"",SUM($AM$3:AM58),"")</f>
        <v/>
      </c>
      <c r="AO58" s="207" t="str">
        <f t="shared" ca="1" si="2"/>
        <v/>
      </c>
      <c r="AQ58" s="317"/>
    </row>
    <row r="59" spans="1:55" s="129" customFormat="1" x14ac:dyDescent="0.2">
      <c r="A59" s="334" t="str">
        <f ca="1">IF(ISNA(VLOOKUP(AC59,INDIRECT($AL$1),2, FALSE)),"", VLOOKUP(AC59,INDIRECT($AL$1),2, FALSE))</f>
        <v>Friday 12th Nov</v>
      </c>
      <c r="B59" s="313"/>
      <c r="C59" s="313"/>
      <c r="D59" s="327" t="s">
        <v>183</v>
      </c>
      <c r="E59" s="135"/>
      <c r="F59" s="313"/>
      <c r="G59" s="35" t="s">
        <v>75</v>
      </c>
      <c r="H59" s="35"/>
      <c r="I59" s="35"/>
      <c r="J59" s="35"/>
      <c r="K59" s="34"/>
      <c r="L59" s="34"/>
      <c r="M59" s="310" t="str">
        <f ca="1">AQ59</f>
        <v/>
      </c>
      <c r="N59" s="324"/>
      <c r="O59" s="313"/>
      <c r="P59" s="313"/>
      <c r="Q59" s="313"/>
      <c r="R59" s="313"/>
      <c r="S59" s="313"/>
      <c r="T59" s="313"/>
      <c r="U59" s="314"/>
      <c r="V59" s="314"/>
      <c r="W59" s="314"/>
      <c r="X59" s="314"/>
      <c r="Y59" s="314"/>
      <c r="Z59" s="314"/>
      <c r="AA59" s="314"/>
      <c r="AB59" s="207" t="str">
        <f t="shared" ref="AB59:AB65" si="9">IF(L59="Yes",J59,"")</f>
        <v/>
      </c>
      <c r="AC59" s="321">
        <v>8</v>
      </c>
      <c r="AD59" s="208" t="str">
        <f>IF(AND(I59="",J59=""),"","1) ")</f>
        <v/>
      </c>
      <c r="AE59" s="318" t="str">
        <f>CONCATENATE(AD59,I59,J59," ",H59,CHAR(10),AD60,I60,J60," ",H60,CHAR(10),AD61,I61,J61," ",H61,CHAR(10),AD62,I62,J62," ",H62,CHAR(10),AD63,I63,J63," ",H63,CHAR(10))</f>
        <v xml:space="preserve"> 
</v>
      </c>
      <c r="AF59" s="318" t="str">
        <f>CONCATENATE(AD64,I64,J64," ",H64,CHAR(10),AD65,I65,J65," ",H65,CHAR(10),AD66,I66,J66," ",H66,CHAR(10))</f>
        <v xml:space="preserve"> 
</v>
      </c>
      <c r="AG59" s="318" t="str">
        <f>CONCATENATE(AE59,AF59)</f>
        <v xml:space="preserve"> 
</v>
      </c>
      <c r="AH59" s="207" t="str">
        <f>IF(AND(E59=""),"","1) ")</f>
        <v/>
      </c>
      <c r="AI59" s="318" t="str">
        <f>CONCATENATE(AH59,E59,CHAR(10),AH60,E60,CHAR(10),AH61,E61,CHAR(10),AH62,E62)</f>
        <v xml:space="preserve">
</v>
      </c>
      <c r="AJ59" s="318" t="str">
        <f>CONCATENATE(AH63,E63,CHAR(10),AH64,E64,CHAR(10),AH65,E65,CHAR(10),AH66,E66)</f>
        <v xml:space="preserve">
</v>
      </c>
      <c r="AK59" s="207"/>
      <c r="AL59" s="207"/>
      <c r="AM59" s="207" t="str">
        <f t="shared" si="1"/>
        <v/>
      </c>
      <c r="AN59" s="207" t="str">
        <f>IF(AO59&lt;&gt;"",SUM($AM$3:AM59),"")</f>
        <v/>
      </c>
      <c r="AO59" s="207" t="str">
        <f t="shared" si="2"/>
        <v/>
      </c>
      <c r="AQ59" s="315" t="str">
        <f ca="1">IF(ISNA(VLOOKUP(A59,Homework,$AK$1+1,FALSE)), "",VLOOKUP(A59,Homework,$AK$1+1,FALSE))</f>
        <v/>
      </c>
      <c r="AX59" s="129" t="str">
        <f ca="1">IF(ISNA(VLOOKUP($A59,Timetable,$AX$1,FALSE)),"",VLOOKUP($A59,Timetable,$AX$1,FALSE))</f>
        <v>10a2</v>
      </c>
      <c r="AY59" s="129" t="str">
        <f ca="1">IF(ISNA(VLOOKUP($A59,Timetable,$AY$1,FALSE)),"",VLOOKUP($A59,Timetable,$AY$1,FALSE))</f>
        <v>8a1</v>
      </c>
      <c r="AZ59" s="129">
        <f ca="1">IF(ISNA(VLOOKUP($A59,Timetable,$AZ$1,FALSE)),"",VLOOKUP($A59,Timetable,$AZ$1,FALSE))</f>
        <v>13</v>
      </c>
      <c r="BA59" s="129" t="str">
        <f ca="1">IF(ISNA(VLOOKUP($A59,Timetable,$BA$1,FALSE)),"",VLOOKUP($A59,Timetable,$BA$1,FALSE))</f>
        <v/>
      </c>
      <c r="BB59" s="129" t="str">
        <f ca="1">IF(ISNA(VLOOKUP($A59,Timetable,$BB$1,FALSE)),"",VLOOKUP($A59,Timetable,$BB$1,FALSE))</f>
        <v>11b3</v>
      </c>
      <c r="BC59" s="129" t="str">
        <f ca="1">IF(ISNA(VLOOKUP($A59,Timetable,$BC$1,FALSE)),"",VLOOKUP($A59,Timetable,$BC$1,FALSE))</f>
        <v/>
      </c>
    </row>
    <row r="60" spans="1:55" s="129" customFormat="1" x14ac:dyDescent="0.2">
      <c r="A60" s="335"/>
      <c r="B60" s="313"/>
      <c r="C60" s="313"/>
      <c r="D60" s="328"/>
      <c r="E60" s="132"/>
      <c r="F60" s="313"/>
      <c r="G60" s="35" t="s">
        <v>77</v>
      </c>
      <c r="H60" s="35"/>
      <c r="I60" s="35"/>
      <c r="J60" s="35"/>
      <c r="K60" s="34"/>
      <c r="L60" s="34"/>
      <c r="M60" s="311"/>
      <c r="N60" s="325"/>
      <c r="O60" s="313"/>
      <c r="P60" s="313"/>
      <c r="Q60" s="313"/>
      <c r="R60" s="313"/>
      <c r="S60" s="313"/>
      <c r="T60" s="313"/>
      <c r="U60" s="314"/>
      <c r="V60" s="314"/>
      <c r="W60" s="314"/>
      <c r="X60" s="314"/>
      <c r="Y60" s="314"/>
      <c r="Z60" s="333"/>
      <c r="AA60" s="314"/>
      <c r="AB60" s="207" t="str">
        <f t="shared" si="9"/>
        <v/>
      </c>
      <c r="AC60" s="322"/>
      <c r="AD60" s="208" t="str">
        <f>IF(AND(I60="",J60=""),"","2) ")</f>
        <v/>
      </c>
      <c r="AE60" s="319"/>
      <c r="AF60" s="319"/>
      <c r="AG60" s="319"/>
      <c r="AH60" s="207" t="str">
        <f>IF(AND(E60=""),"","2) ")</f>
        <v/>
      </c>
      <c r="AI60" s="319"/>
      <c r="AJ60" s="319"/>
      <c r="AK60" s="207"/>
      <c r="AL60" s="208"/>
      <c r="AM60" s="207" t="str">
        <f t="shared" si="1"/>
        <v/>
      </c>
      <c r="AN60" s="207" t="str">
        <f>IF(AO60&lt;&gt;"",SUM($AM$3:AM60),"")</f>
        <v/>
      </c>
      <c r="AO60" s="207" t="str">
        <f t="shared" si="2"/>
        <v/>
      </c>
      <c r="AQ60" s="316"/>
    </row>
    <row r="61" spans="1:55" s="129" customFormat="1" x14ac:dyDescent="0.2">
      <c r="A61" s="335"/>
      <c r="B61" s="313"/>
      <c r="C61" s="313"/>
      <c r="D61" s="328"/>
      <c r="E61" s="135"/>
      <c r="F61" s="313"/>
      <c r="G61" s="35"/>
      <c r="H61" s="35"/>
      <c r="I61" s="35"/>
      <c r="J61" s="35"/>
      <c r="K61" s="34"/>
      <c r="L61" s="34"/>
      <c r="M61" s="311"/>
      <c r="N61" s="325"/>
      <c r="O61" s="313"/>
      <c r="P61" s="313"/>
      <c r="Q61" s="313"/>
      <c r="R61" s="313"/>
      <c r="S61" s="313"/>
      <c r="T61" s="313"/>
      <c r="U61" s="314"/>
      <c r="V61" s="314"/>
      <c r="W61" s="314"/>
      <c r="X61" s="314"/>
      <c r="Y61" s="314"/>
      <c r="Z61" s="333"/>
      <c r="AA61" s="314"/>
      <c r="AB61" s="207" t="str">
        <f t="shared" si="9"/>
        <v/>
      </c>
      <c r="AC61" s="322"/>
      <c r="AD61" s="208" t="str">
        <f>IF(AND(I61="",J61=""),"","3) ")</f>
        <v/>
      </c>
      <c r="AE61" s="319"/>
      <c r="AF61" s="319"/>
      <c r="AG61" s="319"/>
      <c r="AH61" s="207" t="str">
        <f>IF(AND(E61=""),"","3) ")</f>
        <v/>
      </c>
      <c r="AI61" s="319"/>
      <c r="AJ61" s="319"/>
      <c r="AK61" s="207"/>
      <c r="AL61" s="208"/>
      <c r="AM61" s="207" t="str">
        <f t="shared" si="1"/>
        <v/>
      </c>
      <c r="AN61" s="209" t="str">
        <f>IF(AO61&lt;&gt;"",SUM($AM$3:AM61),"")</f>
        <v/>
      </c>
      <c r="AO61" s="207" t="str">
        <f t="shared" si="2"/>
        <v/>
      </c>
      <c r="AQ61" s="316"/>
    </row>
    <row r="62" spans="1:55" s="129" customFormat="1" x14ac:dyDescent="0.2">
      <c r="A62" s="335"/>
      <c r="B62" s="313"/>
      <c r="C62" s="313"/>
      <c r="D62" s="329"/>
      <c r="E62" s="132"/>
      <c r="F62" s="313"/>
      <c r="G62" s="35"/>
      <c r="H62" s="35"/>
      <c r="I62" s="35"/>
      <c r="J62" s="35"/>
      <c r="K62" s="34"/>
      <c r="L62" s="34"/>
      <c r="M62" s="311"/>
      <c r="N62" s="325"/>
      <c r="O62" s="313"/>
      <c r="P62" s="313"/>
      <c r="Q62" s="313"/>
      <c r="R62" s="313"/>
      <c r="S62" s="313"/>
      <c r="T62" s="313"/>
      <c r="U62" s="314"/>
      <c r="V62" s="314"/>
      <c r="W62" s="314"/>
      <c r="X62" s="314"/>
      <c r="Y62" s="314"/>
      <c r="Z62" s="333"/>
      <c r="AA62" s="314"/>
      <c r="AB62" s="207" t="str">
        <f t="shared" si="9"/>
        <v/>
      </c>
      <c r="AC62" s="322"/>
      <c r="AD62" s="208" t="str">
        <f>IF(AND(I62="",J62=""),"","4) ")</f>
        <v/>
      </c>
      <c r="AE62" s="319"/>
      <c r="AF62" s="319"/>
      <c r="AG62" s="319"/>
      <c r="AH62" s="207" t="str">
        <f>IF(AND(E62=""),"","4) ")</f>
        <v/>
      </c>
      <c r="AI62" s="319"/>
      <c r="AJ62" s="319"/>
      <c r="AK62" s="207"/>
      <c r="AL62" s="208"/>
      <c r="AM62" s="207" t="str">
        <f t="shared" si="1"/>
        <v/>
      </c>
      <c r="AN62" s="209" t="str">
        <f>IF(AO62&lt;&gt;"",SUM($AM$3:AM62),"")</f>
        <v/>
      </c>
      <c r="AO62" s="207" t="str">
        <f t="shared" si="2"/>
        <v/>
      </c>
      <c r="AQ62" s="316"/>
    </row>
    <row r="63" spans="1:55" s="129" customFormat="1" x14ac:dyDescent="0.2">
      <c r="A63" s="335"/>
      <c r="B63" s="313"/>
      <c r="C63" s="313"/>
      <c r="D63" s="330" t="s">
        <v>184</v>
      </c>
      <c r="E63" s="135"/>
      <c r="F63" s="313"/>
      <c r="G63" s="35"/>
      <c r="H63" s="35"/>
      <c r="I63" s="35"/>
      <c r="J63" s="35"/>
      <c r="K63" s="34"/>
      <c r="L63" s="34"/>
      <c r="M63" s="311"/>
      <c r="N63" s="325"/>
      <c r="O63" s="313"/>
      <c r="P63" s="313"/>
      <c r="Q63" s="313"/>
      <c r="R63" s="313"/>
      <c r="S63" s="313"/>
      <c r="T63" s="313"/>
      <c r="U63" s="314"/>
      <c r="V63" s="314"/>
      <c r="W63" s="314"/>
      <c r="X63" s="314"/>
      <c r="Y63" s="314"/>
      <c r="Z63" s="333"/>
      <c r="AA63" s="314"/>
      <c r="AB63" s="207" t="str">
        <f t="shared" si="9"/>
        <v/>
      </c>
      <c r="AC63" s="322"/>
      <c r="AD63" s="208" t="str">
        <f>IF(AND(I63="",J63=""),"","5) ")</f>
        <v/>
      </c>
      <c r="AE63" s="319"/>
      <c r="AF63" s="319"/>
      <c r="AG63" s="319"/>
      <c r="AH63" s="207" t="str">
        <f>IF(AND(E63=""),"","1) ")</f>
        <v/>
      </c>
      <c r="AI63" s="319"/>
      <c r="AJ63" s="319"/>
      <c r="AK63" s="207"/>
      <c r="AL63" s="208"/>
      <c r="AM63" s="207" t="str">
        <f t="shared" si="1"/>
        <v/>
      </c>
      <c r="AN63" s="209" t="str">
        <f>IF(AO63&lt;&gt;"",SUM($AM$3:AM63),"")</f>
        <v/>
      </c>
      <c r="AO63" s="207" t="str">
        <f t="shared" si="2"/>
        <v/>
      </c>
      <c r="AQ63" s="316"/>
    </row>
    <row r="64" spans="1:55" s="129" customFormat="1" x14ac:dyDescent="0.2">
      <c r="A64" s="236" t="str">
        <f ca="1">IF(A59&lt;&gt;"","Lesson"&amp;" "&amp;MATCH($A$1,AX59:BC59,0),"")</f>
        <v>Lesson 5</v>
      </c>
      <c r="B64" s="313"/>
      <c r="C64" s="313"/>
      <c r="D64" s="331"/>
      <c r="E64" s="132"/>
      <c r="F64" s="313"/>
      <c r="G64" s="35"/>
      <c r="H64" s="35"/>
      <c r="I64" s="35"/>
      <c r="J64" s="35"/>
      <c r="K64" s="34"/>
      <c r="L64" s="34"/>
      <c r="M64" s="311"/>
      <c r="N64" s="325"/>
      <c r="O64" s="313"/>
      <c r="P64" s="313"/>
      <c r="Q64" s="313"/>
      <c r="R64" s="313"/>
      <c r="S64" s="313"/>
      <c r="T64" s="313"/>
      <c r="U64" s="314"/>
      <c r="V64" s="314"/>
      <c r="W64" s="314"/>
      <c r="X64" s="314"/>
      <c r="Y64" s="314"/>
      <c r="Z64" s="333"/>
      <c r="AA64" s="314"/>
      <c r="AB64" s="207" t="str">
        <f t="shared" si="9"/>
        <v/>
      </c>
      <c r="AC64" s="322"/>
      <c r="AD64" s="208" t="str">
        <f>IF(AND(I64="",J64=""),"","6) ")</f>
        <v/>
      </c>
      <c r="AE64" s="319"/>
      <c r="AF64" s="319"/>
      <c r="AG64" s="319"/>
      <c r="AH64" s="207" t="str">
        <f>IF(AND(E64=""),"","2) ")</f>
        <v/>
      </c>
      <c r="AI64" s="319"/>
      <c r="AJ64" s="319"/>
      <c r="AK64" s="207"/>
      <c r="AL64" s="208"/>
      <c r="AM64" s="207" t="str">
        <f t="shared" si="1"/>
        <v/>
      </c>
      <c r="AN64" s="209" t="str">
        <f>IF(AO64&lt;&gt;"",SUM($AM$3:AM64),"")</f>
        <v/>
      </c>
      <c r="AO64" s="207" t="str">
        <f t="shared" si="2"/>
        <v/>
      </c>
      <c r="AQ64" s="316"/>
    </row>
    <row r="65" spans="1:55" s="129" customFormat="1" x14ac:dyDescent="0.2">
      <c r="A65" s="237" t="str">
        <f ca="1">IF(A59&lt;&gt;"","Room"&amp;VLOOKUP(A59,Rooms,MATCH($A$1,AX59:BC59,0)+1,FALSE),"")</f>
        <v>Room</v>
      </c>
      <c r="B65" s="313"/>
      <c r="C65" s="313"/>
      <c r="D65" s="331"/>
      <c r="E65" s="135"/>
      <c r="F65" s="313"/>
      <c r="G65" s="35"/>
      <c r="H65" s="35"/>
      <c r="I65" s="35"/>
      <c r="J65" s="35"/>
      <c r="K65" s="34"/>
      <c r="L65" s="34"/>
      <c r="M65" s="311"/>
      <c r="N65" s="325"/>
      <c r="O65" s="313"/>
      <c r="P65" s="313"/>
      <c r="Q65" s="313"/>
      <c r="R65" s="313"/>
      <c r="S65" s="313"/>
      <c r="T65" s="313"/>
      <c r="U65" s="314"/>
      <c r="V65" s="314"/>
      <c r="W65" s="314"/>
      <c r="X65" s="314"/>
      <c r="Y65" s="314"/>
      <c r="Z65" s="333"/>
      <c r="AA65" s="314"/>
      <c r="AB65" s="207" t="str">
        <f t="shared" si="9"/>
        <v/>
      </c>
      <c r="AC65" s="322"/>
      <c r="AD65" s="208" t="str">
        <f>IF(AND(I65="",J65=""),"","7) ")</f>
        <v/>
      </c>
      <c r="AE65" s="319"/>
      <c r="AF65" s="319"/>
      <c r="AG65" s="319"/>
      <c r="AH65" s="207" t="str">
        <f>IF(AND(E65=""),"","3) ")</f>
        <v/>
      </c>
      <c r="AI65" s="319"/>
      <c r="AJ65" s="319"/>
      <c r="AK65" s="207"/>
      <c r="AL65" s="208"/>
      <c r="AM65" s="207" t="str">
        <f t="shared" si="1"/>
        <v/>
      </c>
      <c r="AN65" s="209" t="str">
        <f>IF(AO65&lt;&gt;"",SUM($AM$3:AM65),"")</f>
        <v/>
      </c>
      <c r="AO65" s="207" t="str">
        <f t="shared" si="2"/>
        <v/>
      </c>
      <c r="AQ65" s="316"/>
    </row>
    <row r="66" spans="1:55" s="129" customFormat="1" x14ac:dyDescent="0.2">
      <c r="A66" s="238"/>
      <c r="B66" s="313"/>
      <c r="C66" s="313"/>
      <c r="D66" s="332"/>
      <c r="E66" s="132"/>
      <c r="F66" s="313"/>
      <c r="G66" s="35" t="s">
        <v>76</v>
      </c>
      <c r="H66" s="35"/>
      <c r="I66" s="35"/>
      <c r="J66" s="35"/>
      <c r="K66" s="34"/>
      <c r="L66" s="36"/>
      <c r="M66" s="312"/>
      <c r="N66" s="326"/>
      <c r="O66" s="313"/>
      <c r="P66" s="313"/>
      <c r="Q66" s="313"/>
      <c r="R66" s="313"/>
      <c r="S66" s="313"/>
      <c r="T66" s="313"/>
      <c r="U66" s="314"/>
      <c r="V66" s="314"/>
      <c r="W66" s="314"/>
      <c r="X66" s="314"/>
      <c r="Y66" s="314"/>
      <c r="Z66" s="333"/>
      <c r="AA66" s="314"/>
      <c r="AB66" s="207" t="str">
        <f ca="1">IF(M59="","",M59)</f>
        <v/>
      </c>
      <c r="AC66" s="323"/>
      <c r="AD66" s="208" t="str">
        <f>IF(AND(I66="",J66=""),"","8) ")</f>
        <v/>
      </c>
      <c r="AE66" s="320"/>
      <c r="AF66" s="320"/>
      <c r="AG66" s="320"/>
      <c r="AH66" s="207" t="str">
        <f>IF(AND(E66=""),"","4) ")</f>
        <v/>
      </c>
      <c r="AI66" s="320"/>
      <c r="AJ66" s="320"/>
      <c r="AK66" s="207"/>
      <c r="AL66" s="208"/>
      <c r="AM66" s="207" t="str">
        <f t="shared" ca="1" si="1"/>
        <v/>
      </c>
      <c r="AN66" s="209" t="str">
        <f ca="1">IF(AO66&lt;&gt;"",SUM($AM$3:AM66),"")</f>
        <v/>
      </c>
      <c r="AO66" s="207" t="str">
        <f t="shared" ca="1" si="2"/>
        <v/>
      </c>
      <c r="AQ66" s="317"/>
    </row>
    <row r="67" spans="1:55" s="129" customFormat="1" x14ac:dyDescent="0.2">
      <c r="A67" s="334" t="str">
        <f ca="1">IF(ISNA(VLOOKUP(AC67,INDIRECT($AL$1),2, FALSE)),"", VLOOKUP(AC67,INDIRECT($AL$1),2, FALSE))</f>
        <v>Monday 15th Nov</v>
      </c>
      <c r="B67" s="313"/>
      <c r="C67" s="313"/>
      <c r="D67" s="327" t="s">
        <v>183</v>
      </c>
      <c r="E67" s="135"/>
      <c r="F67" s="313"/>
      <c r="G67" s="35" t="s">
        <v>75</v>
      </c>
      <c r="H67" s="35"/>
      <c r="I67" s="35"/>
      <c r="J67" s="35"/>
      <c r="K67" s="34"/>
      <c r="L67" s="34"/>
      <c r="M67" s="310" t="str">
        <f ca="1">AQ67</f>
        <v/>
      </c>
      <c r="N67" s="324"/>
      <c r="O67" s="313"/>
      <c r="P67" s="313"/>
      <c r="Q67" s="313"/>
      <c r="R67" s="313"/>
      <c r="S67" s="313"/>
      <c r="T67" s="313"/>
      <c r="U67" s="314"/>
      <c r="V67" s="314"/>
      <c r="W67" s="314"/>
      <c r="X67" s="314"/>
      <c r="Y67" s="314"/>
      <c r="Z67" s="314"/>
      <c r="AA67" s="314"/>
      <c r="AB67" s="207" t="str">
        <f t="shared" ref="AB67:AB73" si="10">IF(L67="Yes",J67,"")</f>
        <v/>
      </c>
      <c r="AC67" s="321">
        <v>9</v>
      </c>
      <c r="AD67" s="208" t="str">
        <f>IF(AND(I67="",J67=""),"","1) ")</f>
        <v/>
      </c>
      <c r="AE67" s="318" t="str">
        <f>CONCATENATE(AD67,I67,J67," ",H67,CHAR(10),AD68,I68,J68," ",H68,CHAR(10),AD69,I69,J69," ",H69,CHAR(10),AD70,I70,J70," ",H70,CHAR(10),AD71,I71,J71," ",H71,CHAR(10))</f>
        <v xml:space="preserve"> 
</v>
      </c>
      <c r="AF67" s="318" t="str">
        <f>CONCATENATE(AD72,I72,J72," ",H72,CHAR(10),AD73,I73,J73," ",H73,CHAR(10),AD74,I74,J74," ",H74,CHAR(10))</f>
        <v xml:space="preserve"> 
</v>
      </c>
      <c r="AG67" s="318" t="str">
        <f>CONCATENATE(AE67,AF67)</f>
        <v xml:space="preserve"> 
</v>
      </c>
      <c r="AH67" s="207" t="str">
        <f>IF(AND(E67=""),"","1) ")</f>
        <v/>
      </c>
      <c r="AI67" s="318" t="str">
        <f>CONCATENATE(AH67,E67,CHAR(10),AH68,E68,CHAR(10),AH69,E69,CHAR(10),AH70,E70)</f>
        <v xml:space="preserve">
</v>
      </c>
      <c r="AJ67" s="318" t="str">
        <f>CONCATENATE(AH71,E71,CHAR(10),AH72,E72,CHAR(10),AH73,E73,CHAR(10),AH74,E74)</f>
        <v xml:space="preserve">
</v>
      </c>
      <c r="AK67" s="207"/>
      <c r="AL67" s="207"/>
      <c r="AM67" s="207" t="str">
        <f t="shared" ref="AM67:AM130" si="11">IF(AO67&lt;&gt;"",1,"")</f>
        <v/>
      </c>
      <c r="AN67" s="207" t="str">
        <f>IF(AO67&lt;&gt;"",SUM($AM$3:AM67),"")</f>
        <v/>
      </c>
      <c r="AO67" s="207" t="str">
        <f t="shared" ref="AO67:AO130" si="12">IF(AND(AB67&lt;&gt;"H/W",AB67&lt;&gt;"Collect H/W"),AB67,"")</f>
        <v/>
      </c>
      <c r="AQ67" s="315" t="str">
        <f ca="1">IF(ISNA(VLOOKUP(A67,Homework,$AK$1+1,FALSE)), "",VLOOKUP(A67,Homework,$AK$1+1,FALSE))</f>
        <v/>
      </c>
      <c r="AX67" s="129" t="str">
        <f ca="1">IF(ISNA(VLOOKUP($A67,Timetable,$AX$1,FALSE)),"",VLOOKUP($A67,Timetable,$AX$1,FALSE))</f>
        <v>8a1</v>
      </c>
      <c r="AY67" s="129" t="str">
        <f ca="1">IF(ISNA(VLOOKUP($A67,Timetable,$AY$1,FALSE)),"",VLOOKUP($A67,Timetable,$AY$1,FALSE))</f>
        <v>10a2</v>
      </c>
      <c r="AZ67" s="129">
        <f ca="1">IF(ISNA(VLOOKUP($A67,Timetable,$AZ$1,FALSE)),"",VLOOKUP($A67,Timetable,$AZ$1,FALSE))</f>
        <v>12</v>
      </c>
      <c r="BA67" s="129" t="str">
        <f ca="1">IF(ISNA(VLOOKUP($A67,Timetable,$BA$1,FALSE)),"",VLOOKUP($A67,Timetable,$BA$1,FALSE))</f>
        <v>9b4</v>
      </c>
      <c r="BB67" s="129" t="str">
        <f ca="1">IF(ISNA(VLOOKUP($A67,Timetable,$BB$1,FALSE)),"",VLOOKUP($A67,Timetable,$BB$1,FALSE))</f>
        <v>11b3</v>
      </c>
      <c r="BC67" s="129" t="str">
        <f ca="1">IF(ISNA(VLOOKUP($A67,Timetable,$BC$1,FALSE)),"",VLOOKUP($A67,Timetable,$BC$1,FALSE))</f>
        <v/>
      </c>
    </row>
    <row r="68" spans="1:55" s="129" customFormat="1" x14ac:dyDescent="0.2">
      <c r="A68" s="335"/>
      <c r="B68" s="313"/>
      <c r="C68" s="313"/>
      <c r="D68" s="328"/>
      <c r="E68" s="132"/>
      <c r="F68" s="313"/>
      <c r="G68" s="35" t="s">
        <v>77</v>
      </c>
      <c r="H68" s="35"/>
      <c r="I68" s="35"/>
      <c r="J68" s="35"/>
      <c r="K68" s="34"/>
      <c r="L68" s="34"/>
      <c r="M68" s="311"/>
      <c r="N68" s="325"/>
      <c r="O68" s="313"/>
      <c r="P68" s="313"/>
      <c r="Q68" s="313"/>
      <c r="R68" s="313"/>
      <c r="S68" s="313"/>
      <c r="T68" s="313"/>
      <c r="U68" s="314"/>
      <c r="V68" s="314"/>
      <c r="W68" s="314"/>
      <c r="X68" s="314"/>
      <c r="Y68" s="314"/>
      <c r="Z68" s="333"/>
      <c r="AA68" s="314"/>
      <c r="AB68" s="207" t="str">
        <f t="shared" si="10"/>
        <v/>
      </c>
      <c r="AC68" s="322"/>
      <c r="AD68" s="208" t="str">
        <f>IF(AND(I68="",J68=""),"","2) ")</f>
        <v/>
      </c>
      <c r="AE68" s="319"/>
      <c r="AF68" s="319"/>
      <c r="AG68" s="319"/>
      <c r="AH68" s="207" t="str">
        <f>IF(AND(E68=""),"","2) ")</f>
        <v/>
      </c>
      <c r="AI68" s="319"/>
      <c r="AJ68" s="319"/>
      <c r="AK68" s="207"/>
      <c r="AL68" s="208"/>
      <c r="AM68" s="207" t="str">
        <f t="shared" si="11"/>
        <v/>
      </c>
      <c r="AN68" s="207" t="str">
        <f>IF(AO68&lt;&gt;"",SUM($AM$3:AM68),"")</f>
        <v/>
      </c>
      <c r="AO68" s="207" t="str">
        <f t="shared" si="12"/>
        <v/>
      </c>
      <c r="AQ68" s="316"/>
    </row>
    <row r="69" spans="1:55" s="129" customFormat="1" x14ac:dyDescent="0.2">
      <c r="A69" s="335"/>
      <c r="B69" s="313"/>
      <c r="C69" s="313"/>
      <c r="D69" s="328"/>
      <c r="E69" s="135"/>
      <c r="F69" s="313"/>
      <c r="G69" s="35"/>
      <c r="H69" s="35"/>
      <c r="I69" s="35"/>
      <c r="J69" s="35"/>
      <c r="K69" s="34"/>
      <c r="L69" s="34"/>
      <c r="M69" s="311"/>
      <c r="N69" s="325"/>
      <c r="O69" s="313"/>
      <c r="P69" s="313"/>
      <c r="Q69" s="313"/>
      <c r="R69" s="313"/>
      <c r="S69" s="313"/>
      <c r="T69" s="313"/>
      <c r="U69" s="314"/>
      <c r="V69" s="314"/>
      <c r="W69" s="314"/>
      <c r="X69" s="314"/>
      <c r="Y69" s="314"/>
      <c r="Z69" s="333"/>
      <c r="AA69" s="314"/>
      <c r="AB69" s="207" t="str">
        <f t="shared" si="10"/>
        <v/>
      </c>
      <c r="AC69" s="322"/>
      <c r="AD69" s="208" t="str">
        <f>IF(AND(I69="",J69=""),"","3) ")</f>
        <v/>
      </c>
      <c r="AE69" s="319"/>
      <c r="AF69" s="319"/>
      <c r="AG69" s="319"/>
      <c r="AH69" s="207" t="str">
        <f>IF(AND(E69=""),"","3) ")</f>
        <v/>
      </c>
      <c r="AI69" s="319"/>
      <c r="AJ69" s="319"/>
      <c r="AK69" s="207"/>
      <c r="AL69" s="208"/>
      <c r="AM69" s="207" t="str">
        <f t="shared" si="11"/>
        <v/>
      </c>
      <c r="AN69" s="209" t="str">
        <f>IF(AO69&lt;&gt;"",SUM($AM$3:AM69),"")</f>
        <v/>
      </c>
      <c r="AO69" s="207" t="str">
        <f t="shared" si="12"/>
        <v/>
      </c>
      <c r="AQ69" s="316"/>
    </row>
    <row r="70" spans="1:55" s="129" customFormat="1" x14ac:dyDescent="0.2">
      <c r="A70" s="335"/>
      <c r="B70" s="313"/>
      <c r="C70" s="313"/>
      <c r="D70" s="329"/>
      <c r="E70" s="132"/>
      <c r="F70" s="313"/>
      <c r="G70" s="35"/>
      <c r="H70" s="35"/>
      <c r="I70" s="35"/>
      <c r="J70" s="35"/>
      <c r="K70" s="34"/>
      <c r="L70" s="34"/>
      <c r="M70" s="311"/>
      <c r="N70" s="325"/>
      <c r="O70" s="313"/>
      <c r="P70" s="313"/>
      <c r="Q70" s="313"/>
      <c r="R70" s="313"/>
      <c r="S70" s="313"/>
      <c r="T70" s="313"/>
      <c r="U70" s="314"/>
      <c r="V70" s="314"/>
      <c r="W70" s="314"/>
      <c r="X70" s="314"/>
      <c r="Y70" s="314"/>
      <c r="Z70" s="333"/>
      <c r="AA70" s="314"/>
      <c r="AB70" s="207" t="str">
        <f t="shared" si="10"/>
        <v/>
      </c>
      <c r="AC70" s="322"/>
      <c r="AD70" s="208" t="str">
        <f>IF(AND(I70="",J70=""),"","4) ")</f>
        <v/>
      </c>
      <c r="AE70" s="319"/>
      <c r="AF70" s="319"/>
      <c r="AG70" s="319"/>
      <c r="AH70" s="207" t="str">
        <f>IF(AND(E70=""),"","4) ")</f>
        <v/>
      </c>
      <c r="AI70" s="319"/>
      <c r="AJ70" s="319"/>
      <c r="AK70" s="207"/>
      <c r="AL70" s="208"/>
      <c r="AM70" s="207" t="str">
        <f t="shared" si="11"/>
        <v/>
      </c>
      <c r="AN70" s="209" t="str">
        <f>IF(AO70&lt;&gt;"",SUM($AM$3:AM70),"")</f>
        <v/>
      </c>
      <c r="AO70" s="207" t="str">
        <f t="shared" si="12"/>
        <v/>
      </c>
      <c r="AQ70" s="316"/>
    </row>
    <row r="71" spans="1:55" s="129" customFormat="1" x14ac:dyDescent="0.2">
      <c r="A71" s="335"/>
      <c r="B71" s="313"/>
      <c r="C71" s="313"/>
      <c r="D71" s="330" t="s">
        <v>184</v>
      </c>
      <c r="E71" s="135"/>
      <c r="F71" s="313"/>
      <c r="G71" s="35"/>
      <c r="H71" s="35"/>
      <c r="I71" s="35"/>
      <c r="J71" s="35"/>
      <c r="K71" s="34"/>
      <c r="L71" s="34"/>
      <c r="M71" s="311"/>
      <c r="N71" s="325"/>
      <c r="O71" s="313"/>
      <c r="P71" s="313"/>
      <c r="Q71" s="313"/>
      <c r="R71" s="313"/>
      <c r="S71" s="313"/>
      <c r="T71" s="313"/>
      <c r="U71" s="314"/>
      <c r="V71" s="314"/>
      <c r="W71" s="314"/>
      <c r="X71" s="314"/>
      <c r="Y71" s="314"/>
      <c r="Z71" s="333"/>
      <c r="AA71" s="314"/>
      <c r="AB71" s="207" t="str">
        <f t="shared" si="10"/>
        <v/>
      </c>
      <c r="AC71" s="322"/>
      <c r="AD71" s="208" t="str">
        <f>IF(AND(I71="",J71=""),"","5) ")</f>
        <v/>
      </c>
      <c r="AE71" s="319"/>
      <c r="AF71" s="319"/>
      <c r="AG71" s="319"/>
      <c r="AH71" s="207" t="str">
        <f>IF(AND(E71=""),"","1) ")</f>
        <v/>
      </c>
      <c r="AI71" s="319"/>
      <c r="AJ71" s="319"/>
      <c r="AK71" s="207"/>
      <c r="AL71" s="208"/>
      <c r="AM71" s="207" t="str">
        <f t="shared" si="11"/>
        <v/>
      </c>
      <c r="AN71" s="209" t="str">
        <f>IF(AO71&lt;&gt;"",SUM($AM$3:AM71),"")</f>
        <v/>
      </c>
      <c r="AO71" s="207" t="str">
        <f t="shared" si="12"/>
        <v/>
      </c>
      <c r="AQ71" s="316"/>
    </row>
    <row r="72" spans="1:55" s="129" customFormat="1" x14ac:dyDescent="0.2">
      <c r="A72" s="236" t="str">
        <f ca="1">IF(A67&lt;&gt;"","Lesson"&amp;" "&amp;MATCH($A$1,AX67:BC67,0),"")</f>
        <v>Lesson 5</v>
      </c>
      <c r="B72" s="313"/>
      <c r="C72" s="313"/>
      <c r="D72" s="331"/>
      <c r="E72" s="132"/>
      <c r="F72" s="313"/>
      <c r="G72" s="35"/>
      <c r="H72" s="35"/>
      <c r="I72" s="35"/>
      <c r="J72" s="35"/>
      <c r="K72" s="34"/>
      <c r="L72" s="34"/>
      <c r="M72" s="311"/>
      <c r="N72" s="325"/>
      <c r="O72" s="313"/>
      <c r="P72" s="313"/>
      <c r="Q72" s="313"/>
      <c r="R72" s="313"/>
      <c r="S72" s="313"/>
      <c r="T72" s="313"/>
      <c r="U72" s="314"/>
      <c r="V72" s="314"/>
      <c r="W72" s="314"/>
      <c r="X72" s="314"/>
      <c r="Y72" s="314"/>
      <c r="Z72" s="333"/>
      <c r="AA72" s="314"/>
      <c r="AB72" s="207" t="str">
        <f t="shared" si="10"/>
        <v/>
      </c>
      <c r="AC72" s="322"/>
      <c r="AD72" s="208" t="str">
        <f>IF(AND(I72="",J72=""),"","6) ")</f>
        <v/>
      </c>
      <c r="AE72" s="319"/>
      <c r="AF72" s="319"/>
      <c r="AG72" s="319"/>
      <c r="AH72" s="207" t="str">
        <f>IF(AND(E72=""),"","2) ")</f>
        <v/>
      </c>
      <c r="AI72" s="319"/>
      <c r="AJ72" s="319"/>
      <c r="AK72" s="207"/>
      <c r="AL72" s="208"/>
      <c r="AM72" s="207" t="str">
        <f t="shared" si="11"/>
        <v/>
      </c>
      <c r="AN72" s="209" t="str">
        <f>IF(AO72&lt;&gt;"",SUM($AM$3:AM72),"")</f>
        <v/>
      </c>
      <c r="AO72" s="207" t="str">
        <f t="shared" si="12"/>
        <v/>
      </c>
      <c r="AQ72" s="316"/>
    </row>
    <row r="73" spans="1:55" s="129" customFormat="1" x14ac:dyDescent="0.2">
      <c r="A73" s="237" t="str">
        <f ca="1">IF(A67&lt;&gt;"","Room"&amp;VLOOKUP(A67,Rooms,MATCH($A$1,AX67:BC67,0)+1,FALSE),"")</f>
        <v>Room</v>
      </c>
      <c r="B73" s="313"/>
      <c r="C73" s="313"/>
      <c r="D73" s="331"/>
      <c r="E73" s="135"/>
      <c r="F73" s="313"/>
      <c r="G73" s="35"/>
      <c r="H73" s="35"/>
      <c r="I73" s="35"/>
      <c r="J73" s="35"/>
      <c r="K73" s="34"/>
      <c r="L73" s="34"/>
      <c r="M73" s="311"/>
      <c r="N73" s="325"/>
      <c r="O73" s="313"/>
      <c r="P73" s="313"/>
      <c r="Q73" s="313"/>
      <c r="R73" s="313"/>
      <c r="S73" s="313"/>
      <c r="T73" s="313"/>
      <c r="U73" s="314"/>
      <c r="V73" s="314"/>
      <c r="W73" s="314"/>
      <c r="X73" s="314"/>
      <c r="Y73" s="314"/>
      <c r="Z73" s="333"/>
      <c r="AA73" s="314"/>
      <c r="AB73" s="207" t="str">
        <f t="shared" si="10"/>
        <v/>
      </c>
      <c r="AC73" s="322"/>
      <c r="AD73" s="208" t="str">
        <f>IF(AND(I73="",J73=""),"","7) ")</f>
        <v/>
      </c>
      <c r="AE73" s="319"/>
      <c r="AF73" s="319"/>
      <c r="AG73" s="319"/>
      <c r="AH73" s="207" t="str">
        <f>IF(AND(E73=""),"","3) ")</f>
        <v/>
      </c>
      <c r="AI73" s="319"/>
      <c r="AJ73" s="319"/>
      <c r="AK73" s="207"/>
      <c r="AL73" s="208"/>
      <c r="AM73" s="207" t="str">
        <f t="shared" si="11"/>
        <v/>
      </c>
      <c r="AN73" s="209" t="str">
        <f>IF(AO73&lt;&gt;"",SUM($AM$3:AM73),"")</f>
        <v/>
      </c>
      <c r="AO73" s="207" t="str">
        <f t="shared" si="12"/>
        <v/>
      </c>
      <c r="AQ73" s="316"/>
    </row>
    <row r="74" spans="1:55" s="129" customFormat="1" x14ac:dyDescent="0.2">
      <c r="A74" s="238"/>
      <c r="B74" s="313"/>
      <c r="C74" s="313"/>
      <c r="D74" s="332"/>
      <c r="E74" s="132"/>
      <c r="F74" s="313"/>
      <c r="G74" s="35" t="s">
        <v>76</v>
      </c>
      <c r="H74" s="35"/>
      <c r="I74" s="35"/>
      <c r="J74" s="35"/>
      <c r="K74" s="34"/>
      <c r="L74" s="36"/>
      <c r="M74" s="312"/>
      <c r="N74" s="326"/>
      <c r="O74" s="313"/>
      <c r="P74" s="313"/>
      <c r="Q74" s="313"/>
      <c r="R74" s="313"/>
      <c r="S74" s="313"/>
      <c r="T74" s="313"/>
      <c r="U74" s="314"/>
      <c r="V74" s="314"/>
      <c r="W74" s="314"/>
      <c r="X74" s="314"/>
      <c r="Y74" s="314"/>
      <c r="Z74" s="333"/>
      <c r="AA74" s="314"/>
      <c r="AB74" s="207" t="str">
        <f ca="1">IF(M67="","",M67)</f>
        <v/>
      </c>
      <c r="AC74" s="323"/>
      <c r="AD74" s="208" t="str">
        <f>IF(AND(I74="",J74=""),"","8) ")</f>
        <v/>
      </c>
      <c r="AE74" s="320"/>
      <c r="AF74" s="320"/>
      <c r="AG74" s="320"/>
      <c r="AH74" s="207" t="str">
        <f>IF(AND(E74=""),"","4) ")</f>
        <v/>
      </c>
      <c r="AI74" s="320"/>
      <c r="AJ74" s="320"/>
      <c r="AK74" s="207"/>
      <c r="AL74" s="208"/>
      <c r="AM74" s="207" t="str">
        <f t="shared" ca="1" si="11"/>
        <v/>
      </c>
      <c r="AN74" s="209" t="str">
        <f ca="1">IF(AO74&lt;&gt;"",SUM($AM$3:AM74),"")</f>
        <v/>
      </c>
      <c r="AO74" s="207" t="str">
        <f t="shared" ca="1" si="12"/>
        <v/>
      </c>
      <c r="AQ74" s="317"/>
    </row>
    <row r="75" spans="1:55" s="129" customFormat="1" x14ac:dyDescent="0.2">
      <c r="A75" s="334" t="str">
        <f ca="1">IF(ISNA(VLOOKUP(AC75,INDIRECT($AL$1),2, FALSE)),"", VLOOKUP(AC75,INDIRECT($AL$1),2, FALSE))</f>
        <v>Wednesday 17th Nov</v>
      </c>
      <c r="B75" s="313"/>
      <c r="C75" s="313"/>
      <c r="D75" s="327" t="s">
        <v>183</v>
      </c>
      <c r="E75" s="135"/>
      <c r="F75" s="313"/>
      <c r="G75" s="35" t="s">
        <v>75</v>
      </c>
      <c r="H75" s="35"/>
      <c r="I75" s="35"/>
      <c r="J75" s="35"/>
      <c r="K75" s="34"/>
      <c r="L75" s="34"/>
      <c r="M75" s="310" t="str">
        <f ca="1">AQ75</f>
        <v/>
      </c>
      <c r="N75" s="324"/>
      <c r="O75" s="313"/>
      <c r="P75" s="313"/>
      <c r="Q75" s="313"/>
      <c r="R75" s="313"/>
      <c r="S75" s="313"/>
      <c r="T75" s="313"/>
      <c r="U75" s="314"/>
      <c r="V75" s="314"/>
      <c r="W75" s="314"/>
      <c r="X75" s="314"/>
      <c r="Y75" s="314"/>
      <c r="Z75" s="314"/>
      <c r="AA75" s="314"/>
      <c r="AB75" s="207" t="str">
        <f t="shared" ref="AB75:AB81" si="13">IF(L75="Yes",J75,"")</f>
        <v/>
      </c>
      <c r="AC75" s="321">
        <v>10</v>
      </c>
      <c r="AD75" s="208" t="str">
        <f>IF(AND(I75="",J75=""),"","1) ")</f>
        <v/>
      </c>
      <c r="AE75" s="318" t="str">
        <f>CONCATENATE(AD75,I75,J75," ",H75,CHAR(10),AD76,I76,J76," ",H76,CHAR(10),AD77,I77,J77," ",H77,CHAR(10),AD78,I78,J78," ",H78,CHAR(10),AD79,I79,J79," ",H79,CHAR(10))</f>
        <v xml:space="preserve"> 
</v>
      </c>
      <c r="AF75" s="318" t="str">
        <f>CONCATENATE(AD80,I80,J80," ",H80,CHAR(10),AD81,I81,J81," ",H81,CHAR(10),AD82,I82,J82," ",H82,CHAR(10))</f>
        <v xml:space="preserve"> 
</v>
      </c>
      <c r="AG75" s="318" t="str">
        <f>CONCATENATE(AE75,AF75)</f>
        <v xml:space="preserve"> 
</v>
      </c>
      <c r="AH75" s="207" t="str">
        <f>IF(AND(E75=""),"","1) ")</f>
        <v/>
      </c>
      <c r="AI75" s="318" t="str">
        <f>CONCATENATE(AH75,E75,CHAR(10),AH76,E76,CHAR(10),AH77,E77,CHAR(10),AH78,E78)</f>
        <v xml:space="preserve">
</v>
      </c>
      <c r="AJ75" s="318" t="str">
        <f>CONCATENATE(AH79,E79,CHAR(10),AH80,E80,CHAR(10),AH81,E81,CHAR(10),AH82,E82)</f>
        <v xml:space="preserve">
</v>
      </c>
      <c r="AK75" s="207"/>
      <c r="AL75" s="207"/>
      <c r="AM75" s="207" t="str">
        <f t="shared" si="11"/>
        <v/>
      </c>
      <c r="AN75" s="207" t="str">
        <f>IF(AO75&lt;&gt;"",SUM($AM$3:AM75),"")</f>
        <v/>
      </c>
      <c r="AO75" s="207" t="str">
        <f t="shared" si="12"/>
        <v/>
      </c>
      <c r="AQ75" s="315" t="str">
        <f ca="1">IF(ISNA(VLOOKUP(A75,Homework,$AK$1+1,FALSE)), "",VLOOKUP(A75,Homework,$AK$1+1,FALSE))</f>
        <v/>
      </c>
      <c r="AX75" s="129" t="str">
        <f ca="1">IF(ISNA(VLOOKUP($A75,Timetable,$AX$1,FALSE)),"",VLOOKUP($A75,Timetable,$AX$1,FALSE))</f>
        <v>11b3</v>
      </c>
      <c r="AY75" s="129" t="str">
        <f ca="1">IF(ISNA(VLOOKUP($A75,Timetable,$AY$1,FALSE)),"",VLOOKUP($A75,Timetable,$AY$1,FALSE))</f>
        <v>9b4</v>
      </c>
      <c r="AZ75" s="129" t="str">
        <f ca="1">IF(ISNA(VLOOKUP($A75,Timetable,$AZ$1,FALSE)),"",VLOOKUP($A75,Timetable,$AZ$1,FALSE))</f>
        <v/>
      </c>
      <c r="BA75" s="129">
        <f ca="1">IF(ISNA(VLOOKUP($A75,Timetable,$BA$1,FALSE)),"",VLOOKUP($A75,Timetable,$BA$1,FALSE))</f>
        <v>13</v>
      </c>
      <c r="BB75" s="129" t="str">
        <f ca="1">IF(ISNA(VLOOKUP($A75,Timetable,$BB$1,FALSE)),"",VLOOKUP($A75,Timetable,$BB$1,FALSE))</f>
        <v/>
      </c>
      <c r="BC75" s="129" t="str">
        <f ca="1">IF(ISNA(VLOOKUP($A75,Timetable,$BC$1,FALSE)),"",VLOOKUP($A75,Timetable,$BC$1,FALSE))</f>
        <v/>
      </c>
    </row>
    <row r="76" spans="1:55" s="129" customFormat="1" x14ac:dyDescent="0.2">
      <c r="A76" s="335"/>
      <c r="B76" s="313"/>
      <c r="C76" s="313"/>
      <c r="D76" s="328"/>
      <c r="E76" s="132"/>
      <c r="F76" s="313"/>
      <c r="G76" s="35" t="s">
        <v>77</v>
      </c>
      <c r="H76" s="35"/>
      <c r="I76" s="35"/>
      <c r="J76" s="35"/>
      <c r="K76" s="34"/>
      <c r="L76" s="34"/>
      <c r="M76" s="311"/>
      <c r="N76" s="325"/>
      <c r="O76" s="313"/>
      <c r="P76" s="313"/>
      <c r="Q76" s="313"/>
      <c r="R76" s="313"/>
      <c r="S76" s="313"/>
      <c r="T76" s="313"/>
      <c r="U76" s="314"/>
      <c r="V76" s="314"/>
      <c r="W76" s="314"/>
      <c r="X76" s="314"/>
      <c r="Y76" s="314"/>
      <c r="Z76" s="333"/>
      <c r="AA76" s="314"/>
      <c r="AB76" s="207" t="str">
        <f t="shared" si="13"/>
        <v/>
      </c>
      <c r="AC76" s="322"/>
      <c r="AD76" s="208" t="str">
        <f>IF(AND(I76="",J76=""),"","2) ")</f>
        <v/>
      </c>
      <c r="AE76" s="319"/>
      <c r="AF76" s="319"/>
      <c r="AG76" s="319"/>
      <c r="AH76" s="207" t="str">
        <f>IF(AND(E76=""),"","2) ")</f>
        <v/>
      </c>
      <c r="AI76" s="319"/>
      <c r="AJ76" s="319"/>
      <c r="AK76" s="207"/>
      <c r="AL76" s="208"/>
      <c r="AM76" s="207" t="str">
        <f t="shared" si="11"/>
        <v/>
      </c>
      <c r="AN76" s="207" t="str">
        <f>IF(AO76&lt;&gt;"",SUM($AM$3:AM76),"")</f>
        <v/>
      </c>
      <c r="AO76" s="207" t="str">
        <f t="shared" si="12"/>
        <v/>
      </c>
      <c r="AQ76" s="316"/>
    </row>
    <row r="77" spans="1:55" s="129" customFormat="1" x14ac:dyDescent="0.2">
      <c r="A77" s="335"/>
      <c r="B77" s="313"/>
      <c r="C77" s="313"/>
      <c r="D77" s="328"/>
      <c r="E77" s="135"/>
      <c r="F77" s="313"/>
      <c r="G77" s="35"/>
      <c r="H77" s="35"/>
      <c r="I77" s="35"/>
      <c r="J77" s="35"/>
      <c r="K77" s="34"/>
      <c r="L77" s="34"/>
      <c r="M77" s="311"/>
      <c r="N77" s="325"/>
      <c r="O77" s="313"/>
      <c r="P77" s="313"/>
      <c r="Q77" s="313"/>
      <c r="R77" s="313"/>
      <c r="S77" s="313"/>
      <c r="T77" s="313"/>
      <c r="U77" s="314"/>
      <c r="V77" s="314"/>
      <c r="W77" s="314"/>
      <c r="X77" s="314"/>
      <c r="Y77" s="314"/>
      <c r="Z77" s="333"/>
      <c r="AA77" s="314"/>
      <c r="AB77" s="207" t="str">
        <f t="shared" si="13"/>
        <v/>
      </c>
      <c r="AC77" s="322"/>
      <c r="AD77" s="208" t="str">
        <f>IF(AND(I77="",J77=""),"","3) ")</f>
        <v/>
      </c>
      <c r="AE77" s="319"/>
      <c r="AF77" s="319"/>
      <c r="AG77" s="319"/>
      <c r="AH77" s="207" t="str">
        <f>IF(AND(E77=""),"","3) ")</f>
        <v/>
      </c>
      <c r="AI77" s="319"/>
      <c r="AJ77" s="319"/>
      <c r="AK77" s="207"/>
      <c r="AL77" s="208"/>
      <c r="AM77" s="207" t="str">
        <f t="shared" si="11"/>
        <v/>
      </c>
      <c r="AN77" s="209" t="str">
        <f>IF(AO77&lt;&gt;"",SUM($AM$3:AM77),"")</f>
        <v/>
      </c>
      <c r="AO77" s="207" t="str">
        <f t="shared" si="12"/>
        <v/>
      </c>
      <c r="AQ77" s="316"/>
    </row>
    <row r="78" spans="1:55" s="129" customFormat="1" x14ac:dyDescent="0.2">
      <c r="A78" s="335"/>
      <c r="B78" s="313"/>
      <c r="C78" s="313"/>
      <c r="D78" s="329"/>
      <c r="E78" s="132"/>
      <c r="F78" s="313"/>
      <c r="G78" s="35"/>
      <c r="H78" s="35"/>
      <c r="I78" s="35"/>
      <c r="J78" s="35"/>
      <c r="K78" s="34"/>
      <c r="L78" s="34"/>
      <c r="M78" s="311"/>
      <c r="N78" s="325"/>
      <c r="O78" s="313"/>
      <c r="P78" s="313"/>
      <c r="Q78" s="313"/>
      <c r="R78" s="313"/>
      <c r="S78" s="313"/>
      <c r="T78" s="313"/>
      <c r="U78" s="314"/>
      <c r="V78" s="314"/>
      <c r="W78" s="314"/>
      <c r="X78" s="314"/>
      <c r="Y78" s="314"/>
      <c r="Z78" s="333"/>
      <c r="AA78" s="314"/>
      <c r="AB78" s="207" t="str">
        <f t="shared" si="13"/>
        <v/>
      </c>
      <c r="AC78" s="322"/>
      <c r="AD78" s="208" t="str">
        <f>IF(AND(I78="",J78=""),"","4) ")</f>
        <v/>
      </c>
      <c r="AE78" s="319"/>
      <c r="AF78" s="319"/>
      <c r="AG78" s="319"/>
      <c r="AH78" s="207" t="str">
        <f>IF(AND(E78=""),"","4) ")</f>
        <v/>
      </c>
      <c r="AI78" s="319"/>
      <c r="AJ78" s="319"/>
      <c r="AK78" s="207"/>
      <c r="AL78" s="208"/>
      <c r="AM78" s="207" t="str">
        <f t="shared" si="11"/>
        <v/>
      </c>
      <c r="AN78" s="209" t="str">
        <f>IF(AO78&lt;&gt;"",SUM($AM$3:AM78),"")</f>
        <v/>
      </c>
      <c r="AO78" s="207" t="str">
        <f t="shared" si="12"/>
        <v/>
      </c>
      <c r="AQ78" s="316"/>
    </row>
    <row r="79" spans="1:55" s="129" customFormat="1" x14ac:dyDescent="0.2">
      <c r="A79" s="335"/>
      <c r="B79" s="313"/>
      <c r="C79" s="313"/>
      <c r="D79" s="330" t="s">
        <v>184</v>
      </c>
      <c r="E79" s="135"/>
      <c r="F79" s="313"/>
      <c r="G79" s="35"/>
      <c r="H79" s="35"/>
      <c r="I79" s="35"/>
      <c r="J79" s="35"/>
      <c r="K79" s="34"/>
      <c r="L79" s="34"/>
      <c r="M79" s="311"/>
      <c r="N79" s="325"/>
      <c r="O79" s="313"/>
      <c r="P79" s="313"/>
      <c r="Q79" s="313"/>
      <c r="R79" s="313"/>
      <c r="S79" s="313"/>
      <c r="T79" s="313"/>
      <c r="U79" s="314"/>
      <c r="V79" s="314"/>
      <c r="W79" s="314"/>
      <c r="X79" s="314"/>
      <c r="Y79" s="314"/>
      <c r="Z79" s="333"/>
      <c r="AA79" s="314"/>
      <c r="AB79" s="207" t="str">
        <f t="shared" si="13"/>
        <v/>
      </c>
      <c r="AC79" s="322"/>
      <c r="AD79" s="208" t="str">
        <f>IF(AND(I79="",J79=""),"","5) ")</f>
        <v/>
      </c>
      <c r="AE79" s="319"/>
      <c r="AF79" s="319"/>
      <c r="AG79" s="319"/>
      <c r="AH79" s="207" t="str">
        <f>IF(AND(E79=""),"","1) ")</f>
        <v/>
      </c>
      <c r="AI79" s="319"/>
      <c r="AJ79" s="319"/>
      <c r="AK79" s="207"/>
      <c r="AL79" s="208"/>
      <c r="AM79" s="207" t="str">
        <f t="shared" si="11"/>
        <v/>
      </c>
      <c r="AN79" s="209" t="str">
        <f>IF(AO79&lt;&gt;"",SUM($AM$3:AM79),"")</f>
        <v/>
      </c>
      <c r="AO79" s="207" t="str">
        <f t="shared" si="12"/>
        <v/>
      </c>
      <c r="AQ79" s="316"/>
    </row>
    <row r="80" spans="1:55" s="129" customFormat="1" x14ac:dyDescent="0.2">
      <c r="A80" s="236" t="str">
        <f ca="1">IF(A75&lt;&gt;"","Lesson"&amp;" "&amp;MATCH($A$1,AX75:BC75,0),"")</f>
        <v>Lesson 1</v>
      </c>
      <c r="B80" s="313"/>
      <c r="C80" s="313"/>
      <c r="D80" s="331"/>
      <c r="E80" s="132"/>
      <c r="F80" s="313"/>
      <c r="G80" s="35"/>
      <c r="H80" s="35"/>
      <c r="I80" s="35"/>
      <c r="J80" s="35"/>
      <c r="K80" s="34"/>
      <c r="L80" s="34"/>
      <c r="M80" s="311"/>
      <c r="N80" s="325"/>
      <c r="O80" s="313"/>
      <c r="P80" s="313"/>
      <c r="Q80" s="313"/>
      <c r="R80" s="313"/>
      <c r="S80" s="313"/>
      <c r="T80" s="313"/>
      <c r="U80" s="314"/>
      <c r="V80" s="314"/>
      <c r="W80" s="314"/>
      <c r="X80" s="314"/>
      <c r="Y80" s="314"/>
      <c r="Z80" s="333"/>
      <c r="AA80" s="314"/>
      <c r="AB80" s="207" t="str">
        <f t="shared" si="13"/>
        <v/>
      </c>
      <c r="AC80" s="322"/>
      <c r="AD80" s="208" t="str">
        <f>IF(AND(I80="",J80=""),"","6) ")</f>
        <v/>
      </c>
      <c r="AE80" s="319"/>
      <c r="AF80" s="319"/>
      <c r="AG80" s="319"/>
      <c r="AH80" s="207" t="str">
        <f>IF(AND(E80=""),"","2) ")</f>
        <v/>
      </c>
      <c r="AI80" s="319"/>
      <c r="AJ80" s="319"/>
      <c r="AK80" s="207"/>
      <c r="AL80" s="208"/>
      <c r="AM80" s="207" t="str">
        <f t="shared" si="11"/>
        <v/>
      </c>
      <c r="AN80" s="209" t="str">
        <f>IF(AO80&lt;&gt;"",SUM($AM$3:AM80),"")</f>
        <v/>
      </c>
      <c r="AO80" s="207" t="str">
        <f t="shared" si="12"/>
        <v/>
      </c>
      <c r="AQ80" s="316"/>
    </row>
    <row r="81" spans="1:55" s="129" customFormat="1" x14ac:dyDescent="0.2">
      <c r="A81" s="237" t="str">
        <f ca="1">IF(A75&lt;&gt;"","Room"&amp;VLOOKUP(A75,Rooms,MATCH($A$1,AX75:BC75,0)+1,FALSE),"")</f>
        <v>Room</v>
      </c>
      <c r="B81" s="313"/>
      <c r="C81" s="313"/>
      <c r="D81" s="331"/>
      <c r="E81" s="135"/>
      <c r="F81" s="313"/>
      <c r="G81" s="35"/>
      <c r="H81" s="35"/>
      <c r="I81" s="35"/>
      <c r="J81" s="35"/>
      <c r="K81" s="34"/>
      <c r="L81" s="34"/>
      <c r="M81" s="311"/>
      <c r="N81" s="325"/>
      <c r="O81" s="313"/>
      <c r="P81" s="313"/>
      <c r="Q81" s="313"/>
      <c r="R81" s="313"/>
      <c r="S81" s="313"/>
      <c r="T81" s="313"/>
      <c r="U81" s="314"/>
      <c r="V81" s="314"/>
      <c r="W81" s="314"/>
      <c r="X81" s="314"/>
      <c r="Y81" s="314"/>
      <c r="Z81" s="333"/>
      <c r="AA81" s="314"/>
      <c r="AB81" s="207" t="str">
        <f t="shared" si="13"/>
        <v/>
      </c>
      <c r="AC81" s="322"/>
      <c r="AD81" s="208" t="str">
        <f>IF(AND(I81="",J81=""),"","7) ")</f>
        <v/>
      </c>
      <c r="AE81" s="319"/>
      <c r="AF81" s="319"/>
      <c r="AG81" s="319"/>
      <c r="AH81" s="207" t="str">
        <f>IF(AND(E81=""),"","3) ")</f>
        <v/>
      </c>
      <c r="AI81" s="319"/>
      <c r="AJ81" s="319"/>
      <c r="AK81" s="207"/>
      <c r="AL81" s="208"/>
      <c r="AM81" s="207" t="str">
        <f t="shared" si="11"/>
        <v/>
      </c>
      <c r="AN81" s="209" t="str">
        <f>IF(AO81&lt;&gt;"",SUM($AM$3:AM81),"")</f>
        <v/>
      </c>
      <c r="AO81" s="207" t="str">
        <f t="shared" si="12"/>
        <v/>
      </c>
      <c r="AQ81" s="316"/>
    </row>
    <row r="82" spans="1:55" s="129" customFormat="1" x14ac:dyDescent="0.2">
      <c r="A82" s="238"/>
      <c r="B82" s="313"/>
      <c r="C82" s="313"/>
      <c r="D82" s="332"/>
      <c r="E82" s="132"/>
      <c r="F82" s="313"/>
      <c r="G82" s="35" t="s">
        <v>76</v>
      </c>
      <c r="H82" s="35"/>
      <c r="I82" s="35"/>
      <c r="J82" s="35"/>
      <c r="K82" s="34"/>
      <c r="L82" s="36"/>
      <c r="M82" s="312"/>
      <c r="N82" s="326"/>
      <c r="O82" s="313"/>
      <c r="P82" s="313"/>
      <c r="Q82" s="313"/>
      <c r="R82" s="313"/>
      <c r="S82" s="313"/>
      <c r="T82" s="313"/>
      <c r="U82" s="314"/>
      <c r="V82" s="314"/>
      <c r="W82" s="314"/>
      <c r="X82" s="314"/>
      <c r="Y82" s="314"/>
      <c r="Z82" s="333"/>
      <c r="AA82" s="314"/>
      <c r="AB82" s="207" t="str">
        <f ca="1">IF(M75="","",M75)</f>
        <v/>
      </c>
      <c r="AC82" s="323"/>
      <c r="AD82" s="208" t="str">
        <f>IF(AND(I82="",J82=""),"","8) ")</f>
        <v/>
      </c>
      <c r="AE82" s="320"/>
      <c r="AF82" s="320"/>
      <c r="AG82" s="320"/>
      <c r="AH82" s="207" t="str">
        <f>IF(AND(E82=""),"","4) ")</f>
        <v/>
      </c>
      <c r="AI82" s="320"/>
      <c r="AJ82" s="320"/>
      <c r="AK82" s="207"/>
      <c r="AL82" s="208"/>
      <c r="AM82" s="207" t="str">
        <f t="shared" ca="1" si="11"/>
        <v/>
      </c>
      <c r="AN82" s="209" t="str">
        <f ca="1">IF(AO82&lt;&gt;"",SUM($AM$3:AM82),"")</f>
        <v/>
      </c>
      <c r="AO82" s="207" t="str">
        <f t="shared" ca="1" si="12"/>
        <v/>
      </c>
      <c r="AQ82" s="317"/>
    </row>
    <row r="83" spans="1:55" s="129" customFormat="1" x14ac:dyDescent="0.2">
      <c r="A83" s="334" t="str">
        <f ca="1">IF(ISNA(VLOOKUP(AC83,INDIRECT($AL$1),2, FALSE)),"", VLOOKUP(AC83,INDIRECT($AL$1),2, FALSE))</f>
        <v xml:space="preserve">Thursday 18th Nov </v>
      </c>
      <c r="B83" s="313"/>
      <c r="C83" s="313"/>
      <c r="D83" s="327" t="s">
        <v>183</v>
      </c>
      <c r="E83" s="135"/>
      <c r="F83" s="313"/>
      <c r="G83" s="35" t="s">
        <v>75</v>
      </c>
      <c r="H83" s="35"/>
      <c r="I83" s="35"/>
      <c r="J83" s="35"/>
      <c r="K83" s="34"/>
      <c r="L83" s="34"/>
      <c r="M83" s="310" t="str">
        <f ca="1">AQ83</f>
        <v/>
      </c>
      <c r="N83" s="324"/>
      <c r="O83" s="313"/>
      <c r="P83" s="313"/>
      <c r="Q83" s="313"/>
      <c r="R83" s="313"/>
      <c r="S83" s="313"/>
      <c r="T83" s="313"/>
      <c r="U83" s="314"/>
      <c r="V83" s="314"/>
      <c r="W83" s="314"/>
      <c r="X83" s="314"/>
      <c r="Y83" s="314"/>
      <c r="Z83" s="314"/>
      <c r="AA83" s="314"/>
      <c r="AB83" s="207" t="str">
        <f t="shared" ref="AB83:AB89" si="14">IF(L83="Yes",J83,"")</f>
        <v/>
      </c>
      <c r="AC83" s="321">
        <v>11</v>
      </c>
      <c r="AD83" s="208" t="str">
        <f>IF(AND(I83="",J83=""),"","1) ")</f>
        <v/>
      </c>
      <c r="AE83" s="318" t="str">
        <f>CONCATENATE(AD83,I83,J83," ",H83,CHAR(10),AD84,I84,J84," ",H84,CHAR(10),AD85,I85,J85," ",H85,CHAR(10),AD86,I86,J86," ",H86,CHAR(10),AD87,I87,J87," ",H87,CHAR(10))</f>
        <v xml:space="preserve"> 
</v>
      </c>
      <c r="AF83" s="318" t="str">
        <f>CONCATENATE(AD88,I88,J88," ",H88,CHAR(10),AD89,I89,J89," ",H89,CHAR(10),AD90,I90,J90," ",H90,CHAR(10))</f>
        <v xml:space="preserve"> 
</v>
      </c>
      <c r="AG83" s="318" t="str">
        <f>CONCATENATE(AE83,AF83)</f>
        <v xml:space="preserve"> 
</v>
      </c>
      <c r="AH83" s="207" t="str">
        <f>IF(AND(E83=""),"","1) ")</f>
        <v/>
      </c>
      <c r="AI83" s="318" t="str">
        <f>CONCATENATE(AH83,E83,CHAR(10),AH84,E84,CHAR(10),AH85,E85,CHAR(10),AH86,E86)</f>
        <v xml:space="preserve">
</v>
      </c>
      <c r="AJ83" s="318" t="str">
        <f>CONCATENATE(AH87,E87,CHAR(10),AH88,E88,CHAR(10),AH89,E89,CHAR(10),AH90,E90)</f>
        <v xml:space="preserve">
</v>
      </c>
      <c r="AK83" s="207"/>
      <c r="AL83" s="207"/>
      <c r="AM83" s="207" t="str">
        <f t="shared" si="11"/>
        <v/>
      </c>
      <c r="AN83" s="207" t="str">
        <f>IF(AO83&lt;&gt;"",SUM($AM$3:AM83),"")</f>
        <v/>
      </c>
      <c r="AO83" s="207" t="str">
        <f t="shared" si="12"/>
        <v/>
      </c>
      <c r="AQ83" s="315" t="str">
        <f ca="1">IF(ISNA(VLOOKUP(A83,Homework,$AK$1+1,FALSE)), "",VLOOKUP(A83,Homework,$AK$1+1,FALSE))</f>
        <v/>
      </c>
      <c r="AX83" s="129">
        <f ca="1">IF(ISNA(VLOOKUP($A83,Timetable,$AX$1,FALSE)),"",VLOOKUP($A83,Timetable,$AX$1,FALSE))</f>
        <v>12</v>
      </c>
      <c r="AY83" s="129" t="str">
        <f ca="1">IF(ISNA(VLOOKUP($A83,Timetable,$AY$1,FALSE)),"",VLOOKUP($A83,Timetable,$AY$1,FALSE))</f>
        <v>10a2</v>
      </c>
      <c r="AZ83" s="129" t="str">
        <f ca="1">IF(ISNA(VLOOKUP($A83,Timetable,$AZ$1,FALSE)),"",VLOOKUP($A83,Timetable,$AZ$1,FALSE))</f>
        <v>7c2</v>
      </c>
      <c r="BA83" s="129" t="str">
        <f ca="1">IF(ISNA(VLOOKUP($A83,Timetable,$BA$1,FALSE)),"",VLOOKUP($A83,Timetable,$BA$1,FALSE))</f>
        <v>11b3</v>
      </c>
      <c r="BB83" s="129">
        <f ca="1">IF(ISNA(VLOOKUP($A83,Timetable,$BB$1,FALSE)),"",VLOOKUP($A83,Timetable,$BB$1,FALSE))</f>
        <v>13</v>
      </c>
      <c r="BC83" s="129" t="str">
        <f ca="1">IF(ISNA(VLOOKUP($A83,Timetable,$BC$1,FALSE)),"",VLOOKUP($A83,Timetable,$BC$1,FALSE))</f>
        <v/>
      </c>
    </row>
    <row r="84" spans="1:55" s="129" customFormat="1" x14ac:dyDescent="0.2">
      <c r="A84" s="335"/>
      <c r="B84" s="313"/>
      <c r="C84" s="313"/>
      <c r="D84" s="328"/>
      <c r="E84" s="132"/>
      <c r="F84" s="313"/>
      <c r="G84" s="35" t="s">
        <v>77</v>
      </c>
      <c r="H84" s="35"/>
      <c r="I84" s="35"/>
      <c r="J84" s="35"/>
      <c r="K84" s="34"/>
      <c r="L84" s="34"/>
      <c r="M84" s="311"/>
      <c r="N84" s="325"/>
      <c r="O84" s="313"/>
      <c r="P84" s="313"/>
      <c r="Q84" s="313"/>
      <c r="R84" s="313"/>
      <c r="S84" s="313"/>
      <c r="T84" s="313"/>
      <c r="U84" s="314"/>
      <c r="V84" s="314"/>
      <c r="W84" s="314"/>
      <c r="X84" s="314"/>
      <c r="Y84" s="314"/>
      <c r="Z84" s="333"/>
      <c r="AA84" s="314"/>
      <c r="AB84" s="207" t="str">
        <f t="shared" si="14"/>
        <v/>
      </c>
      <c r="AC84" s="322"/>
      <c r="AD84" s="208" t="str">
        <f>IF(AND(I84="",J84=""),"","2) ")</f>
        <v/>
      </c>
      <c r="AE84" s="319"/>
      <c r="AF84" s="319"/>
      <c r="AG84" s="319"/>
      <c r="AH84" s="207" t="str">
        <f>IF(AND(E84=""),"","2) ")</f>
        <v/>
      </c>
      <c r="AI84" s="319"/>
      <c r="AJ84" s="319"/>
      <c r="AK84" s="207"/>
      <c r="AL84" s="208"/>
      <c r="AM84" s="207" t="str">
        <f t="shared" si="11"/>
        <v/>
      </c>
      <c r="AN84" s="207" t="str">
        <f>IF(AO84&lt;&gt;"",SUM($AM$3:AM84),"")</f>
        <v/>
      </c>
      <c r="AO84" s="207" t="str">
        <f t="shared" si="12"/>
        <v/>
      </c>
      <c r="AQ84" s="316"/>
    </row>
    <row r="85" spans="1:55" s="129" customFormat="1" x14ac:dyDescent="0.2">
      <c r="A85" s="335"/>
      <c r="B85" s="313"/>
      <c r="C85" s="313"/>
      <c r="D85" s="328"/>
      <c r="E85" s="135"/>
      <c r="F85" s="313"/>
      <c r="G85" s="35"/>
      <c r="H85" s="35"/>
      <c r="I85" s="35"/>
      <c r="J85" s="35"/>
      <c r="K85" s="34"/>
      <c r="L85" s="34"/>
      <c r="M85" s="311"/>
      <c r="N85" s="325"/>
      <c r="O85" s="313"/>
      <c r="P85" s="313"/>
      <c r="Q85" s="313"/>
      <c r="R85" s="313"/>
      <c r="S85" s="313"/>
      <c r="T85" s="313"/>
      <c r="U85" s="314"/>
      <c r="V85" s="314"/>
      <c r="W85" s="314"/>
      <c r="X85" s="314"/>
      <c r="Y85" s="314"/>
      <c r="Z85" s="333"/>
      <c r="AA85" s="314"/>
      <c r="AB85" s="207" t="str">
        <f t="shared" si="14"/>
        <v/>
      </c>
      <c r="AC85" s="322"/>
      <c r="AD85" s="208" t="str">
        <f>IF(AND(I85="",J85=""),"","3) ")</f>
        <v/>
      </c>
      <c r="AE85" s="319"/>
      <c r="AF85" s="319"/>
      <c r="AG85" s="319"/>
      <c r="AH85" s="207" t="str">
        <f>IF(AND(E85=""),"","3) ")</f>
        <v/>
      </c>
      <c r="AI85" s="319"/>
      <c r="AJ85" s="319"/>
      <c r="AK85" s="207"/>
      <c r="AL85" s="208"/>
      <c r="AM85" s="207" t="str">
        <f t="shared" si="11"/>
        <v/>
      </c>
      <c r="AN85" s="209" t="str">
        <f>IF(AO85&lt;&gt;"",SUM($AM$3:AM85),"")</f>
        <v/>
      </c>
      <c r="AO85" s="207" t="str">
        <f t="shared" si="12"/>
        <v/>
      </c>
      <c r="AQ85" s="316"/>
    </row>
    <row r="86" spans="1:55" s="129" customFormat="1" x14ac:dyDescent="0.2">
      <c r="A86" s="335"/>
      <c r="B86" s="313"/>
      <c r="C86" s="313"/>
      <c r="D86" s="329"/>
      <c r="E86" s="132"/>
      <c r="F86" s="313"/>
      <c r="G86" s="35"/>
      <c r="H86" s="35"/>
      <c r="I86" s="35"/>
      <c r="J86" s="35"/>
      <c r="K86" s="34"/>
      <c r="L86" s="34"/>
      <c r="M86" s="311"/>
      <c r="N86" s="325"/>
      <c r="O86" s="313"/>
      <c r="P86" s="313"/>
      <c r="Q86" s="313"/>
      <c r="R86" s="313"/>
      <c r="S86" s="313"/>
      <c r="T86" s="313"/>
      <c r="U86" s="314"/>
      <c r="V86" s="314"/>
      <c r="W86" s="314"/>
      <c r="X86" s="314"/>
      <c r="Y86" s="314"/>
      <c r="Z86" s="333"/>
      <c r="AA86" s="314"/>
      <c r="AB86" s="207" t="str">
        <f t="shared" si="14"/>
        <v/>
      </c>
      <c r="AC86" s="322"/>
      <c r="AD86" s="208" t="str">
        <f>IF(AND(I86="",J86=""),"","4) ")</f>
        <v/>
      </c>
      <c r="AE86" s="319"/>
      <c r="AF86" s="319"/>
      <c r="AG86" s="319"/>
      <c r="AH86" s="207" t="str">
        <f>IF(AND(E86=""),"","4) ")</f>
        <v/>
      </c>
      <c r="AI86" s="319"/>
      <c r="AJ86" s="319"/>
      <c r="AK86" s="207"/>
      <c r="AL86" s="208"/>
      <c r="AM86" s="207" t="str">
        <f t="shared" si="11"/>
        <v/>
      </c>
      <c r="AN86" s="209" t="str">
        <f>IF(AO86&lt;&gt;"",SUM($AM$3:AM86),"")</f>
        <v/>
      </c>
      <c r="AO86" s="207" t="str">
        <f t="shared" si="12"/>
        <v/>
      </c>
      <c r="AQ86" s="316"/>
    </row>
    <row r="87" spans="1:55" s="129" customFormat="1" x14ac:dyDescent="0.2">
      <c r="A87" s="335"/>
      <c r="B87" s="313"/>
      <c r="C87" s="313"/>
      <c r="D87" s="330" t="s">
        <v>184</v>
      </c>
      <c r="E87" s="135"/>
      <c r="F87" s="313"/>
      <c r="G87" s="35"/>
      <c r="H87" s="35"/>
      <c r="I87" s="35"/>
      <c r="J87" s="35"/>
      <c r="K87" s="34"/>
      <c r="L87" s="34"/>
      <c r="M87" s="311"/>
      <c r="N87" s="325"/>
      <c r="O87" s="313"/>
      <c r="P87" s="313"/>
      <c r="Q87" s="313"/>
      <c r="R87" s="313"/>
      <c r="S87" s="313"/>
      <c r="T87" s="313"/>
      <c r="U87" s="314"/>
      <c r="V87" s="314"/>
      <c r="W87" s="314"/>
      <c r="X87" s="314"/>
      <c r="Y87" s="314"/>
      <c r="Z87" s="333"/>
      <c r="AA87" s="314"/>
      <c r="AB87" s="207" t="str">
        <f t="shared" si="14"/>
        <v/>
      </c>
      <c r="AC87" s="322"/>
      <c r="AD87" s="208" t="str">
        <f>IF(AND(I87="",J87=""),"","5) ")</f>
        <v/>
      </c>
      <c r="AE87" s="319"/>
      <c r="AF87" s="319"/>
      <c r="AG87" s="319"/>
      <c r="AH87" s="207" t="str">
        <f>IF(AND(E87=""),"","1) ")</f>
        <v/>
      </c>
      <c r="AI87" s="319"/>
      <c r="AJ87" s="319"/>
      <c r="AK87" s="207"/>
      <c r="AL87" s="208"/>
      <c r="AM87" s="207" t="str">
        <f t="shared" si="11"/>
        <v/>
      </c>
      <c r="AN87" s="209" t="str">
        <f>IF(AO87&lt;&gt;"",SUM($AM$3:AM87),"")</f>
        <v/>
      </c>
      <c r="AO87" s="207" t="str">
        <f t="shared" si="12"/>
        <v/>
      </c>
      <c r="AQ87" s="316"/>
    </row>
    <row r="88" spans="1:55" s="129" customFormat="1" x14ac:dyDescent="0.2">
      <c r="A88" s="236" t="str">
        <f ca="1">IF(A83&lt;&gt;"","Lesson"&amp;" "&amp;MATCH($A$1,AX83:BC83,0),"")</f>
        <v>Lesson 4</v>
      </c>
      <c r="B88" s="313"/>
      <c r="C88" s="313"/>
      <c r="D88" s="331"/>
      <c r="E88" s="132"/>
      <c r="F88" s="313"/>
      <c r="G88" s="35"/>
      <c r="H88" s="35"/>
      <c r="I88" s="35"/>
      <c r="J88" s="35"/>
      <c r="K88" s="34"/>
      <c r="L88" s="34"/>
      <c r="M88" s="311"/>
      <c r="N88" s="325"/>
      <c r="O88" s="313"/>
      <c r="P88" s="313"/>
      <c r="Q88" s="313"/>
      <c r="R88" s="313"/>
      <c r="S88" s="313"/>
      <c r="T88" s="313"/>
      <c r="U88" s="314"/>
      <c r="V88" s="314"/>
      <c r="W88" s="314"/>
      <c r="X88" s="314"/>
      <c r="Y88" s="314"/>
      <c r="Z88" s="333"/>
      <c r="AA88" s="314"/>
      <c r="AB88" s="207" t="str">
        <f t="shared" si="14"/>
        <v/>
      </c>
      <c r="AC88" s="322"/>
      <c r="AD88" s="208" t="str">
        <f>IF(AND(I88="",J88=""),"","6) ")</f>
        <v/>
      </c>
      <c r="AE88" s="319"/>
      <c r="AF88" s="319"/>
      <c r="AG88" s="319"/>
      <c r="AH88" s="207" t="str">
        <f>IF(AND(E88=""),"","2) ")</f>
        <v/>
      </c>
      <c r="AI88" s="319"/>
      <c r="AJ88" s="319"/>
      <c r="AK88" s="207"/>
      <c r="AL88" s="208"/>
      <c r="AM88" s="207" t="str">
        <f t="shared" si="11"/>
        <v/>
      </c>
      <c r="AN88" s="209" t="str">
        <f>IF(AO88&lt;&gt;"",SUM($AM$3:AM88),"")</f>
        <v/>
      </c>
      <c r="AO88" s="207" t="str">
        <f t="shared" si="12"/>
        <v/>
      </c>
      <c r="AQ88" s="316"/>
    </row>
    <row r="89" spans="1:55" s="129" customFormat="1" x14ac:dyDescent="0.2">
      <c r="A89" s="237" t="str">
        <f ca="1">IF(A83&lt;&gt;"","Room"&amp;VLOOKUP(A83,Rooms,MATCH($A$1,AX83:BC83,0)+1,FALSE),"")</f>
        <v>Room</v>
      </c>
      <c r="B89" s="313"/>
      <c r="C89" s="313"/>
      <c r="D89" s="331"/>
      <c r="E89" s="135"/>
      <c r="F89" s="313"/>
      <c r="G89" s="35"/>
      <c r="H89" s="35"/>
      <c r="I89" s="35"/>
      <c r="J89" s="35"/>
      <c r="K89" s="34"/>
      <c r="L89" s="34"/>
      <c r="M89" s="311"/>
      <c r="N89" s="325"/>
      <c r="O89" s="313"/>
      <c r="P89" s="313"/>
      <c r="Q89" s="313"/>
      <c r="R89" s="313"/>
      <c r="S89" s="313"/>
      <c r="T89" s="313"/>
      <c r="U89" s="314"/>
      <c r="V89" s="314"/>
      <c r="W89" s="314"/>
      <c r="X89" s="314"/>
      <c r="Y89" s="314"/>
      <c r="Z89" s="333"/>
      <c r="AA89" s="314"/>
      <c r="AB89" s="207" t="str">
        <f t="shared" si="14"/>
        <v/>
      </c>
      <c r="AC89" s="322"/>
      <c r="AD89" s="208" t="str">
        <f>IF(AND(I89="",J89=""),"","7) ")</f>
        <v/>
      </c>
      <c r="AE89" s="319"/>
      <c r="AF89" s="319"/>
      <c r="AG89" s="319"/>
      <c r="AH89" s="207" t="str">
        <f>IF(AND(E89=""),"","3) ")</f>
        <v/>
      </c>
      <c r="AI89" s="319"/>
      <c r="AJ89" s="319"/>
      <c r="AK89" s="207"/>
      <c r="AL89" s="208"/>
      <c r="AM89" s="207" t="str">
        <f t="shared" si="11"/>
        <v/>
      </c>
      <c r="AN89" s="209" t="str">
        <f>IF(AO89&lt;&gt;"",SUM($AM$3:AM89),"")</f>
        <v/>
      </c>
      <c r="AO89" s="207" t="str">
        <f t="shared" si="12"/>
        <v/>
      </c>
      <c r="AQ89" s="316"/>
    </row>
    <row r="90" spans="1:55" s="129" customFormat="1" x14ac:dyDescent="0.2">
      <c r="A90" s="238"/>
      <c r="B90" s="313"/>
      <c r="C90" s="313"/>
      <c r="D90" s="332"/>
      <c r="E90" s="132"/>
      <c r="F90" s="313"/>
      <c r="G90" s="35" t="s">
        <v>76</v>
      </c>
      <c r="H90" s="35"/>
      <c r="I90" s="35"/>
      <c r="J90" s="35"/>
      <c r="K90" s="34"/>
      <c r="L90" s="36"/>
      <c r="M90" s="312"/>
      <c r="N90" s="326"/>
      <c r="O90" s="313"/>
      <c r="P90" s="313"/>
      <c r="Q90" s="313"/>
      <c r="R90" s="313"/>
      <c r="S90" s="313"/>
      <c r="T90" s="313"/>
      <c r="U90" s="314"/>
      <c r="V90" s="314"/>
      <c r="W90" s="314"/>
      <c r="X90" s="314"/>
      <c r="Y90" s="314"/>
      <c r="Z90" s="333"/>
      <c r="AA90" s="314"/>
      <c r="AB90" s="207" t="str">
        <f ca="1">IF(M83="","",M83)</f>
        <v/>
      </c>
      <c r="AC90" s="323"/>
      <c r="AD90" s="208" t="str">
        <f>IF(AND(I90="",J90=""),"","8) ")</f>
        <v/>
      </c>
      <c r="AE90" s="320"/>
      <c r="AF90" s="320"/>
      <c r="AG90" s="320"/>
      <c r="AH90" s="207" t="str">
        <f>IF(AND(E90=""),"","4) ")</f>
        <v/>
      </c>
      <c r="AI90" s="320"/>
      <c r="AJ90" s="320"/>
      <c r="AK90" s="207"/>
      <c r="AL90" s="208"/>
      <c r="AM90" s="207" t="str">
        <f t="shared" ca="1" si="11"/>
        <v/>
      </c>
      <c r="AN90" s="209" t="str">
        <f ca="1">IF(AO90&lt;&gt;"",SUM($AM$3:AM90),"")</f>
        <v/>
      </c>
      <c r="AO90" s="207" t="str">
        <f t="shared" ca="1" si="12"/>
        <v/>
      </c>
      <c r="AQ90" s="317"/>
    </row>
    <row r="91" spans="1:55" s="129" customFormat="1" x14ac:dyDescent="0.2">
      <c r="A91" s="334" t="str">
        <f ca="1">IF(ISNA(VLOOKUP(AC91,INDIRECT($AL$1),2, FALSE)),"", VLOOKUP(AC91,INDIRECT($AL$1),2, FALSE))</f>
        <v>Friday 19th Nov</v>
      </c>
      <c r="B91" s="313"/>
      <c r="C91" s="313"/>
      <c r="D91" s="327" t="s">
        <v>183</v>
      </c>
      <c r="E91" s="135"/>
      <c r="F91" s="313"/>
      <c r="G91" s="35" t="s">
        <v>75</v>
      </c>
      <c r="H91" s="35"/>
      <c r="I91" s="35"/>
      <c r="J91" s="35"/>
      <c r="K91" s="34"/>
      <c r="L91" s="34"/>
      <c r="M91" s="310" t="str">
        <f ca="1">AQ91</f>
        <v/>
      </c>
      <c r="N91" s="324"/>
      <c r="O91" s="313"/>
      <c r="P91" s="313"/>
      <c r="Q91" s="313"/>
      <c r="R91" s="313"/>
      <c r="S91" s="313"/>
      <c r="T91" s="313"/>
      <c r="U91" s="314"/>
      <c r="V91" s="314"/>
      <c r="W91" s="314"/>
      <c r="X91" s="314"/>
      <c r="Y91" s="314"/>
      <c r="Z91" s="314"/>
      <c r="AA91" s="314"/>
      <c r="AB91" s="207" t="str">
        <f t="shared" ref="AB91:AB97" si="15">IF(L91="Yes",J91,"")</f>
        <v/>
      </c>
      <c r="AC91" s="321">
        <v>12</v>
      </c>
      <c r="AD91" s="208" t="str">
        <f>IF(AND(I91="",J91=""),"","1) ")</f>
        <v/>
      </c>
      <c r="AE91" s="318" t="str">
        <f>CONCATENATE(AD91,I91,J91," ",H91,CHAR(10),AD92,I92,J92," ",H92,CHAR(10),AD93,I93,J93," ",H93,CHAR(10),AD94,I94,J94," ",H94,CHAR(10),AD95,I95,J95," ",H95,CHAR(10))</f>
        <v xml:space="preserve"> 
</v>
      </c>
      <c r="AF91" s="318" t="str">
        <f>CONCATENATE(AD96,I96,J96," ",H96,CHAR(10),AD97,I97,J97," ",H97,CHAR(10),AD98,I98,J98," ",H98,CHAR(10))</f>
        <v xml:space="preserve"> 
</v>
      </c>
      <c r="AG91" s="318" t="str">
        <f>CONCATENATE(AE91,AF91)</f>
        <v xml:space="preserve"> 
</v>
      </c>
      <c r="AH91" s="207" t="str">
        <f>IF(AND(E91=""),"","1) ")</f>
        <v/>
      </c>
      <c r="AI91" s="318" t="str">
        <f>CONCATENATE(AH91,E91,CHAR(10),AH92,E92,CHAR(10),AH93,E93,CHAR(10),AH94,E94)</f>
        <v xml:space="preserve">
</v>
      </c>
      <c r="AJ91" s="318" t="str">
        <f>CONCATENATE(AH95,E95,CHAR(10),AH96,E96,CHAR(10),AH97,E97,CHAR(10),AH98,E98)</f>
        <v xml:space="preserve">
</v>
      </c>
      <c r="AK91" s="207"/>
      <c r="AL91" s="207"/>
      <c r="AM91" s="207" t="str">
        <f t="shared" si="11"/>
        <v/>
      </c>
      <c r="AN91" s="207" t="str">
        <f>IF(AO91&lt;&gt;"",SUM($AM$3:AM91),"")</f>
        <v/>
      </c>
      <c r="AO91" s="207" t="str">
        <f t="shared" si="12"/>
        <v/>
      </c>
      <c r="AQ91" s="315" t="str">
        <f ca="1">IF(ISNA(VLOOKUP(A91,Homework,$AK$1+1,FALSE)), "",VLOOKUP(A91,Homework,$AK$1+1,FALSE))</f>
        <v/>
      </c>
      <c r="AX91" s="129" t="str">
        <f ca="1">IF(ISNA(VLOOKUP($A91,Timetable,$AX$1,FALSE)),"",VLOOKUP($A91,Timetable,$AX$1,FALSE))</f>
        <v>11b3</v>
      </c>
      <c r="AY91" s="129">
        <f ca="1">IF(ISNA(VLOOKUP($A91,Timetable,$AY$1,FALSE)),"",VLOOKUP($A91,Timetable,$AY$1,FALSE))</f>
        <v>12</v>
      </c>
      <c r="AZ91" s="129" t="str">
        <f ca="1">IF(ISNA(VLOOKUP($A91,Timetable,$AZ$1,FALSE)),"",VLOOKUP($A91,Timetable,$AZ$1,FALSE))</f>
        <v>8a1</v>
      </c>
      <c r="BA91" s="129" t="str">
        <f ca="1">IF(ISNA(VLOOKUP($A91,Timetable,$BA$1,FALSE)),"",VLOOKUP($A91,Timetable,$BA$1,FALSE))</f>
        <v>9b4</v>
      </c>
      <c r="BB91" s="129" t="str">
        <f ca="1">IF(ISNA(VLOOKUP($A91,Timetable,$BB$1,FALSE)),"",VLOOKUP($A91,Timetable,$BB$1,FALSE))</f>
        <v/>
      </c>
      <c r="BC91" s="129" t="str">
        <f ca="1">IF(ISNA(VLOOKUP($A91,Timetable,$BC$1,FALSE)),"",VLOOKUP($A91,Timetable,$BC$1,FALSE))</f>
        <v/>
      </c>
    </row>
    <row r="92" spans="1:55" s="129" customFormat="1" x14ac:dyDescent="0.2">
      <c r="A92" s="335"/>
      <c r="B92" s="313"/>
      <c r="C92" s="313"/>
      <c r="D92" s="328"/>
      <c r="E92" s="132"/>
      <c r="F92" s="313"/>
      <c r="G92" s="35" t="s">
        <v>77</v>
      </c>
      <c r="H92" s="35"/>
      <c r="I92" s="35"/>
      <c r="J92" s="35"/>
      <c r="K92" s="34"/>
      <c r="L92" s="34"/>
      <c r="M92" s="311"/>
      <c r="N92" s="325"/>
      <c r="O92" s="313"/>
      <c r="P92" s="313"/>
      <c r="Q92" s="313"/>
      <c r="R92" s="313"/>
      <c r="S92" s="313"/>
      <c r="T92" s="313"/>
      <c r="U92" s="314"/>
      <c r="V92" s="314"/>
      <c r="W92" s="314"/>
      <c r="X92" s="314"/>
      <c r="Y92" s="314"/>
      <c r="Z92" s="333"/>
      <c r="AA92" s="314"/>
      <c r="AB92" s="207" t="str">
        <f t="shared" si="15"/>
        <v/>
      </c>
      <c r="AC92" s="322"/>
      <c r="AD92" s="208" t="str">
        <f>IF(AND(I92="",J92=""),"","2) ")</f>
        <v/>
      </c>
      <c r="AE92" s="319"/>
      <c r="AF92" s="319"/>
      <c r="AG92" s="319"/>
      <c r="AH92" s="207" t="str">
        <f>IF(AND(E92=""),"","2) ")</f>
        <v/>
      </c>
      <c r="AI92" s="319"/>
      <c r="AJ92" s="319"/>
      <c r="AK92" s="207"/>
      <c r="AL92" s="208"/>
      <c r="AM92" s="207" t="str">
        <f t="shared" si="11"/>
        <v/>
      </c>
      <c r="AN92" s="207" t="str">
        <f>IF(AO92&lt;&gt;"",SUM($AM$3:AM92),"")</f>
        <v/>
      </c>
      <c r="AO92" s="207" t="str">
        <f t="shared" si="12"/>
        <v/>
      </c>
      <c r="AQ92" s="316"/>
    </row>
    <row r="93" spans="1:55" s="129" customFormat="1" x14ac:dyDescent="0.2">
      <c r="A93" s="335"/>
      <c r="B93" s="313"/>
      <c r="C93" s="313"/>
      <c r="D93" s="328"/>
      <c r="E93" s="135"/>
      <c r="F93" s="313"/>
      <c r="G93" s="35"/>
      <c r="H93" s="35"/>
      <c r="I93" s="35"/>
      <c r="J93" s="35"/>
      <c r="K93" s="34"/>
      <c r="L93" s="34"/>
      <c r="M93" s="311"/>
      <c r="N93" s="325"/>
      <c r="O93" s="313"/>
      <c r="P93" s="313"/>
      <c r="Q93" s="313"/>
      <c r="R93" s="313"/>
      <c r="S93" s="313"/>
      <c r="T93" s="313"/>
      <c r="U93" s="314"/>
      <c r="V93" s="314"/>
      <c r="W93" s="314"/>
      <c r="X93" s="314"/>
      <c r="Y93" s="314"/>
      <c r="Z93" s="333"/>
      <c r="AA93" s="314"/>
      <c r="AB93" s="207" t="str">
        <f t="shared" si="15"/>
        <v/>
      </c>
      <c r="AC93" s="322"/>
      <c r="AD93" s="208" t="str">
        <f>IF(AND(I93="",J93=""),"","3) ")</f>
        <v/>
      </c>
      <c r="AE93" s="319"/>
      <c r="AF93" s="319"/>
      <c r="AG93" s="319"/>
      <c r="AH93" s="207" t="str">
        <f>IF(AND(E93=""),"","3) ")</f>
        <v/>
      </c>
      <c r="AI93" s="319"/>
      <c r="AJ93" s="319"/>
      <c r="AK93" s="207"/>
      <c r="AL93" s="208"/>
      <c r="AM93" s="207" t="str">
        <f t="shared" si="11"/>
        <v/>
      </c>
      <c r="AN93" s="209" t="str">
        <f>IF(AO93&lt;&gt;"",SUM($AM$3:AM93),"")</f>
        <v/>
      </c>
      <c r="AO93" s="207" t="str">
        <f t="shared" si="12"/>
        <v/>
      </c>
      <c r="AQ93" s="316"/>
    </row>
    <row r="94" spans="1:55" s="129" customFormat="1" x14ac:dyDescent="0.2">
      <c r="A94" s="335"/>
      <c r="B94" s="313"/>
      <c r="C94" s="313"/>
      <c r="D94" s="329"/>
      <c r="E94" s="132"/>
      <c r="F94" s="313"/>
      <c r="G94" s="35"/>
      <c r="H94" s="35"/>
      <c r="I94" s="35"/>
      <c r="J94" s="35"/>
      <c r="K94" s="34"/>
      <c r="L94" s="34"/>
      <c r="M94" s="311"/>
      <c r="N94" s="325"/>
      <c r="O94" s="313"/>
      <c r="P94" s="313"/>
      <c r="Q94" s="313"/>
      <c r="R94" s="313"/>
      <c r="S94" s="313"/>
      <c r="T94" s="313"/>
      <c r="U94" s="314"/>
      <c r="V94" s="314"/>
      <c r="W94" s="314"/>
      <c r="X94" s="314"/>
      <c r="Y94" s="314"/>
      <c r="Z94" s="333"/>
      <c r="AA94" s="314"/>
      <c r="AB94" s="207" t="str">
        <f t="shared" si="15"/>
        <v/>
      </c>
      <c r="AC94" s="322"/>
      <c r="AD94" s="208" t="str">
        <f>IF(AND(I94="",J94=""),"","4) ")</f>
        <v/>
      </c>
      <c r="AE94" s="319"/>
      <c r="AF94" s="319"/>
      <c r="AG94" s="319"/>
      <c r="AH94" s="207" t="str">
        <f>IF(AND(E94=""),"","4) ")</f>
        <v/>
      </c>
      <c r="AI94" s="319"/>
      <c r="AJ94" s="319"/>
      <c r="AK94" s="207"/>
      <c r="AL94" s="208"/>
      <c r="AM94" s="207" t="str">
        <f t="shared" si="11"/>
        <v/>
      </c>
      <c r="AN94" s="209" t="str">
        <f>IF(AO94&lt;&gt;"",SUM($AM$3:AM94),"")</f>
        <v/>
      </c>
      <c r="AO94" s="207" t="str">
        <f t="shared" si="12"/>
        <v/>
      </c>
      <c r="AQ94" s="316"/>
    </row>
    <row r="95" spans="1:55" s="129" customFormat="1" x14ac:dyDescent="0.2">
      <c r="A95" s="335"/>
      <c r="B95" s="313"/>
      <c r="C95" s="313"/>
      <c r="D95" s="330" t="s">
        <v>184</v>
      </c>
      <c r="E95" s="135"/>
      <c r="F95" s="313"/>
      <c r="G95" s="35"/>
      <c r="H95" s="35"/>
      <c r="I95" s="35"/>
      <c r="J95" s="35"/>
      <c r="K95" s="34"/>
      <c r="L95" s="34"/>
      <c r="M95" s="311"/>
      <c r="N95" s="325"/>
      <c r="O95" s="313"/>
      <c r="P95" s="313"/>
      <c r="Q95" s="313"/>
      <c r="R95" s="313"/>
      <c r="S95" s="313"/>
      <c r="T95" s="313"/>
      <c r="U95" s="314"/>
      <c r="V95" s="314"/>
      <c r="W95" s="314"/>
      <c r="X95" s="314"/>
      <c r="Y95" s="314"/>
      <c r="Z95" s="333"/>
      <c r="AA95" s="314"/>
      <c r="AB95" s="207" t="str">
        <f t="shared" si="15"/>
        <v/>
      </c>
      <c r="AC95" s="322"/>
      <c r="AD95" s="208" t="str">
        <f>IF(AND(I95="",J95=""),"","5) ")</f>
        <v/>
      </c>
      <c r="AE95" s="319"/>
      <c r="AF95" s="319"/>
      <c r="AG95" s="319"/>
      <c r="AH95" s="207" t="str">
        <f>IF(AND(E95=""),"","1) ")</f>
        <v/>
      </c>
      <c r="AI95" s="319"/>
      <c r="AJ95" s="319"/>
      <c r="AK95" s="207"/>
      <c r="AL95" s="208"/>
      <c r="AM95" s="207" t="str">
        <f t="shared" si="11"/>
        <v/>
      </c>
      <c r="AN95" s="209" t="str">
        <f>IF(AO95&lt;&gt;"",SUM($AM$3:AM95),"")</f>
        <v/>
      </c>
      <c r="AO95" s="207" t="str">
        <f t="shared" si="12"/>
        <v/>
      </c>
      <c r="AQ95" s="316"/>
    </row>
    <row r="96" spans="1:55" s="129" customFormat="1" x14ac:dyDescent="0.2">
      <c r="A96" s="236" t="str">
        <f ca="1">IF(A91&lt;&gt;"","Lesson"&amp;" "&amp;MATCH($A$1,AX91:BC91,0),"")</f>
        <v>Lesson 1</v>
      </c>
      <c r="B96" s="313"/>
      <c r="C96" s="313"/>
      <c r="D96" s="331"/>
      <c r="E96" s="132"/>
      <c r="F96" s="313"/>
      <c r="G96" s="35"/>
      <c r="H96" s="35"/>
      <c r="I96" s="35"/>
      <c r="J96" s="35"/>
      <c r="K96" s="34"/>
      <c r="L96" s="34"/>
      <c r="M96" s="311"/>
      <c r="N96" s="325"/>
      <c r="O96" s="313"/>
      <c r="P96" s="313"/>
      <c r="Q96" s="313"/>
      <c r="R96" s="313"/>
      <c r="S96" s="313"/>
      <c r="T96" s="313"/>
      <c r="U96" s="314"/>
      <c r="V96" s="314"/>
      <c r="W96" s="314"/>
      <c r="X96" s="314"/>
      <c r="Y96" s="314"/>
      <c r="Z96" s="333"/>
      <c r="AA96" s="314"/>
      <c r="AB96" s="207" t="str">
        <f t="shared" si="15"/>
        <v/>
      </c>
      <c r="AC96" s="322"/>
      <c r="AD96" s="208" t="str">
        <f>IF(AND(I96="",J96=""),"","6) ")</f>
        <v/>
      </c>
      <c r="AE96" s="319"/>
      <c r="AF96" s="319"/>
      <c r="AG96" s="319"/>
      <c r="AH96" s="207" t="str">
        <f>IF(AND(E96=""),"","2) ")</f>
        <v/>
      </c>
      <c r="AI96" s="319"/>
      <c r="AJ96" s="319"/>
      <c r="AK96" s="207"/>
      <c r="AL96" s="208"/>
      <c r="AM96" s="207" t="str">
        <f t="shared" si="11"/>
        <v/>
      </c>
      <c r="AN96" s="209" t="str">
        <f>IF(AO96&lt;&gt;"",SUM($AM$3:AM96),"")</f>
        <v/>
      </c>
      <c r="AO96" s="207" t="str">
        <f t="shared" si="12"/>
        <v/>
      </c>
      <c r="AQ96" s="316"/>
    </row>
    <row r="97" spans="1:55" s="129" customFormat="1" x14ac:dyDescent="0.2">
      <c r="A97" s="237" t="str">
        <f ca="1">IF(A91&lt;&gt;"","Room"&amp;VLOOKUP(A91,Rooms,MATCH($A$1,AX91:BC91,0)+1,FALSE),"")</f>
        <v>Room</v>
      </c>
      <c r="B97" s="313"/>
      <c r="C97" s="313"/>
      <c r="D97" s="331"/>
      <c r="E97" s="135"/>
      <c r="F97" s="313"/>
      <c r="G97" s="35"/>
      <c r="H97" s="35"/>
      <c r="I97" s="35"/>
      <c r="J97" s="35"/>
      <c r="K97" s="34"/>
      <c r="L97" s="34"/>
      <c r="M97" s="311"/>
      <c r="N97" s="325"/>
      <c r="O97" s="313"/>
      <c r="P97" s="313"/>
      <c r="Q97" s="313"/>
      <c r="R97" s="313"/>
      <c r="S97" s="313"/>
      <c r="T97" s="313"/>
      <c r="U97" s="314"/>
      <c r="V97" s="314"/>
      <c r="W97" s="314"/>
      <c r="X97" s="314"/>
      <c r="Y97" s="314"/>
      <c r="Z97" s="333"/>
      <c r="AA97" s="314"/>
      <c r="AB97" s="207" t="str">
        <f t="shared" si="15"/>
        <v/>
      </c>
      <c r="AC97" s="322"/>
      <c r="AD97" s="208" t="str">
        <f>IF(AND(I97="",J97=""),"","7) ")</f>
        <v/>
      </c>
      <c r="AE97" s="319"/>
      <c r="AF97" s="319"/>
      <c r="AG97" s="319"/>
      <c r="AH97" s="207" t="str">
        <f>IF(AND(E97=""),"","3) ")</f>
        <v/>
      </c>
      <c r="AI97" s="319"/>
      <c r="AJ97" s="319"/>
      <c r="AK97" s="207"/>
      <c r="AL97" s="208"/>
      <c r="AM97" s="207" t="str">
        <f t="shared" si="11"/>
        <v/>
      </c>
      <c r="AN97" s="209" t="str">
        <f>IF(AO97&lt;&gt;"",SUM($AM$3:AM97),"")</f>
        <v/>
      </c>
      <c r="AO97" s="207" t="str">
        <f t="shared" si="12"/>
        <v/>
      </c>
      <c r="AQ97" s="316"/>
    </row>
    <row r="98" spans="1:55" s="129" customFormat="1" x14ac:dyDescent="0.2">
      <c r="A98" s="238"/>
      <c r="B98" s="313"/>
      <c r="C98" s="313"/>
      <c r="D98" s="332"/>
      <c r="E98" s="132"/>
      <c r="F98" s="313"/>
      <c r="G98" s="35" t="s">
        <v>76</v>
      </c>
      <c r="H98" s="35"/>
      <c r="I98" s="35"/>
      <c r="J98" s="35"/>
      <c r="K98" s="34"/>
      <c r="L98" s="36"/>
      <c r="M98" s="312"/>
      <c r="N98" s="326"/>
      <c r="O98" s="313"/>
      <c r="P98" s="313"/>
      <c r="Q98" s="313"/>
      <c r="R98" s="313"/>
      <c r="S98" s="313"/>
      <c r="T98" s="313"/>
      <c r="U98" s="314"/>
      <c r="V98" s="314"/>
      <c r="W98" s="314"/>
      <c r="X98" s="314"/>
      <c r="Y98" s="314"/>
      <c r="Z98" s="333"/>
      <c r="AA98" s="314"/>
      <c r="AB98" s="207" t="str">
        <f ca="1">IF(M91="","",M91)</f>
        <v/>
      </c>
      <c r="AC98" s="323"/>
      <c r="AD98" s="208" t="str">
        <f>IF(AND(I98="",J98=""),"","8) ")</f>
        <v/>
      </c>
      <c r="AE98" s="320"/>
      <c r="AF98" s="320"/>
      <c r="AG98" s="320"/>
      <c r="AH98" s="207" t="str">
        <f>IF(AND(E98=""),"","4) ")</f>
        <v/>
      </c>
      <c r="AI98" s="320"/>
      <c r="AJ98" s="320"/>
      <c r="AK98" s="207"/>
      <c r="AL98" s="208"/>
      <c r="AM98" s="207" t="str">
        <f t="shared" ca="1" si="11"/>
        <v/>
      </c>
      <c r="AN98" s="209" t="str">
        <f ca="1">IF(AO98&lt;&gt;"",SUM($AM$3:AM98),"")</f>
        <v/>
      </c>
      <c r="AO98" s="207" t="str">
        <f t="shared" ca="1" si="12"/>
        <v/>
      </c>
      <c r="AQ98" s="317"/>
    </row>
    <row r="99" spans="1:55" s="129" customFormat="1" x14ac:dyDescent="0.2">
      <c r="A99" s="334" t="str">
        <f ca="1">IF(ISNA(VLOOKUP(AC99,INDIRECT($AL$1),2, FALSE)),"", VLOOKUP(AC99,INDIRECT($AL$1),2, FALSE))</f>
        <v>Tuesday 23rd Nov</v>
      </c>
      <c r="B99" s="313"/>
      <c r="C99" s="313"/>
      <c r="D99" s="327" t="s">
        <v>183</v>
      </c>
      <c r="E99" s="135"/>
      <c r="F99" s="313"/>
      <c r="G99" s="35" t="s">
        <v>75</v>
      </c>
      <c r="H99" s="35"/>
      <c r="I99" s="35"/>
      <c r="J99" s="35"/>
      <c r="K99" s="34"/>
      <c r="L99" s="34"/>
      <c r="M99" s="310" t="str">
        <f ca="1">AQ99</f>
        <v/>
      </c>
      <c r="N99" s="324"/>
      <c r="O99" s="313"/>
      <c r="P99" s="313"/>
      <c r="Q99" s="313"/>
      <c r="R99" s="313"/>
      <c r="S99" s="313"/>
      <c r="T99" s="313"/>
      <c r="U99" s="314"/>
      <c r="V99" s="314"/>
      <c r="W99" s="314"/>
      <c r="X99" s="314"/>
      <c r="Y99" s="314"/>
      <c r="Z99" s="314"/>
      <c r="AA99" s="314"/>
      <c r="AB99" s="207" t="str">
        <f t="shared" ref="AB99:AB105" si="16">IF(L99="Yes",J99,"")</f>
        <v/>
      </c>
      <c r="AC99" s="321">
        <v>13</v>
      </c>
      <c r="AD99" s="208" t="str">
        <f>IF(AND(I99="",J99=""),"","1) ")</f>
        <v/>
      </c>
      <c r="AE99" s="318" t="str">
        <f>CONCATENATE(AD99,I99,J99," ",H99,CHAR(10),AD100,I100,J100," ",H100,CHAR(10),AD101,I101,J101," ",H101,CHAR(10),AD102,I102,J102," ",H102,CHAR(10),AD103,I103,J103," ",H103,CHAR(10))</f>
        <v xml:space="preserve"> 
</v>
      </c>
      <c r="AF99" s="318" t="str">
        <f>CONCATENATE(AD104,I104,J104," ",H104,CHAR(10),AD105,I105,J105," ",H105,CHAR(10),AD106,I106,J106," ",H106,CHAR(10))</f>
        <v xml:space="preserve"> 
</v>
      </c>
      <c r="AG99" s="318" t="str">
        <f>CONCATENATE(AE99,AF99)</f>
        <v xml:space="preserve"> 
</v>
      </c>
      <c r="AH99" s="207" t="str">
        <f>IF(AND(E99=""),"","1) ")</f>
        <v/>
      </c>
      <c r="AI99" s="318" t="str">
        <f>CONCATENATE(AH99,E99,CHAR(10),AH100,E100,CHAR(10),AH101,E101,CHAR(10),AH102,E102)</f>
        <v xml:space="preserve">
</v>
      </c>
      <c r="AJ99" s="318" t="str">
        <f>CONCATENATE(AH103,E103,CHAR(10),AH104,E104,CHAR(10),AH105,E105,CHAR(10),AH106,E106)</f>
        <v xml:space="preserve">
</v>
      </c>
      <c r="AK99" s="207"/>
      <c r="AL99" s="207"/>
      <c r="AM99" s="207" t="str">
        <f t="shared" si="11"/>
        <v/>
      </c>
      <c r="AN99" s="207" t="str">
        <f>IF(AO99&lt;&gt;"",SUM($AM$3:AM99),"")</f>
        <v/>
      </c>
      <c r="AO99" s="207" t="str">
        <f t="shared" si="12"/>
        <v/>
      </c>
      <c r="AQ99" s="315" t="str">
        <f ca="1">IF(ISNA(VLOOKUP(A99,Homework,$AK$1+1,FALSE)), "",VLOOKUP(A99,Homework,$AK$1+1,FALSE))</f>
        <v/>
      </c>
      <c r="AX99" s="129" t="str">
        <f ca="1">IF(ISNA(VLOOKUP($A99,Timetable,$AX$1,FALSE)),"",VLOOKUP($A99,Timetable,$AX$1,FALSE))</f>
        <v>11b3</v>
      </c>
      <c r="AY99" s="129" t="str">
        <f ca="1">IF(ISNA(VLOOKUP($A99,Timetable,$AY$1,FALSE)),"",VLOOKUP($A99,Timetable,$AY$1,FALSE))</f>
        <v>8a1</v>
      </c>
      <c r="AZ99" s="129" t="str">
        <f ca="1">IF(ISNA(VLOOKUP($A99,Timetable,$AZ$1,FALSE)),"",VLOOKUP($A99,Timetable,$AZ$1,FALSE))</f>
        <v/>
      </c>
      <c r="BA99" s="129" t="str">
        <f ca="1">IF(ISNA(VLOOKUP($A99,Timetable,$BA$1,FALSE)),"",VLOOKUP($A99,Timetable,$BA$1,FALSE))</f>
        <v/>
      </c>
      <c r="BB99" s="129">
        <f ca="1">IF(ISNA(VLOOKUP($A99,Timetable,$BB$1,FALSE)),"",VLOOKUP($A99,Timetable,$BB$1,FALSE))</f>
        <v>12</v>
      </c>
      <c r="BC99" s="129" t="str">
        <f ca="1">IF(ISNA(VLOOKUP($A99,Timetable,$BC$1,FALSE)),"",VLOOKUP($A99,Timetable,$BC$1,FALSE))</f>
        <v/>
      </c>
    </row>
    <row r="100" spans="1:55" s="129" customFormat="1" x14ac:dyDescent="0.2">
      <c r="A100" s="335"/>
      <c r="B100" s="313"/>
      <c r="C100" s="313"/>
      <c r="D100" s="328"/>
      <c r="E100" s="132"/>
      <c r="F100" s="313"/>
      <c r="G100" s="35" t="s">
        <v>77</v>
      </c>
      <c r="H100" s="35"/>
      <c r="I100" s="35"/>
      <c r="J100" s="35"/>
      <c r="K100" s="34"/>
      <c r="L100" s="34"/>
      <c r="M100" s="311"/>
      <c r="N100" s="325"/>
      <c r="O100" s="313"/>
      <c r="P100" s="313"/>
      <c r="Q100" s="313"/>
      <c r="R100" s="313"/>
      <c r="S100" s="313"/>
      <c r="T100" s="313"/>
      <c r="U100" s="314"/>
      <c r="V100" s="314"/>
      <c r="W100" s="314"/>
      <c r="X100" s="314"/>
      <c r="Y100" s="314"/>
      <c r="Z100" s="333"/>
      <c r="AA100" s="314"/>
      <c r="AB100" s="207" t="str">
        <f t="shared" si="16"/>
        <v/>
      </c>
      <c r="AC100" s="322"/>
      <c r="AD100" s="208" t="str">
        <f>IF(AND(I100="",J100=""),"","2) ")</f>
        <v/>
      </c>
      <c r="AE100" s="319"/>
      <c r="AF100" s="319"/>
      <c r="AG100" s="319"/>
      <c r="AH100" s="207" t="str">
        <f>IF(AND(E100=""),"","2) ")</f>
        <v/>
      </c>
      <c r="AI100" s="319"/>
      <c r="AJ100" s="319"/>
      <c r="AK100" s="207"/>
      <c r="AL100" s="208"/>
      <c r="AM100" s="207" t="str">
        <f t="shared" si="11"/>
        <v/>
      </c>
      <c r="AN100" s="207" t="str">
        <f>IF(AO100&lt;&gt;"",SUM($AM$3:AM100),"")</f>
        <v/>
      </c>
      <c r="AO100" s="207" t="str">
        <f t="shared" si="12"/>
        <v/>
      </c>
      <c r="AQ100" s="316"/>
    </row>
    <row r="101" spans="1:55" s="129" customFormat="1" x14ac:dyDescent="0.2">
      <c r="A101" s="335"/>
      <c r="B101" s="313"/>
      <c r="C101" s="313"/>
      <c r="D101" s="328"/>
      <c r="E101" s="135"/>
      <c r="F101" s="313"/>
      <c r="G101" s="35"/>
      <c r="H101" s="35"/>
      <c r="I101" s="35"/>
      <c r="J101" s="35"/>
      <c r="K101" s="34"/>
      <c r="L101" s="34"/>
      <c r="M101" s="311"/>
      <c r="N101" s="325"/>
      <c r="O101" s="313"/>
      <c r="P101" s="313"/>
      <c r="Q101" s="313"/>
      <c r="R101" s="313"/>
      <c r="S101" s="313"/>
      <c r="T101" s="313"/>
      <c r="U101" s="314"/>
      <c r="V101" s="314"/>
      <c r="W101" s="314"/>
      <c r="X101" s="314"/>
      <c r="Y101" s="314"/>
      <c r="Z101" s="333"/>
      <c r="AA101" s="314"/>
      <c r="AB101" s="207" t="str">
        <f t="shared" si="16"/>
        <v/>
      </c>
      <c r="AC101" s="322"/>
      <c r="AD101" s="208" t="str">
        <f>IF(AND(I101="",J101=""),"","3) ")</f>
        <v/>
      </c>
      <c r="AE101" s="319"/>
      <c r="AF101" s="319"/>
      <c r="AG101" s="319"/>
      <c r="AH101" s="207" t="str">
        <f>IF(AND(E101=""),"","3) ")</f>
        <v/>
      </c>
      <c r="AI101" s="319"/>
      <c r="AJ101" s="319"/>
      <c r="AK101" s="207"/>
      <c r="AL101" s="208"/>
      <c r="AM101" s="207" t="str">
        <f t="shared" si="11"/>
        <v/>
      </c>
      <c r="AN101" s="209" t="str">
        <f>IF(AO101&lt;&gt;"",SUM($AM$3:AM101),"")</f>
        <v/>
      </c>
      <c r="AO101" s="207" t="str">
        <f t="shared" si="12"/>
        <v/>
      </c>
      <c r="AQ101" s="316"/>
    </row>
    <row r="102" spans="1:55" s="129" customFormat="1" x14ac:dyDescent="0.2">
      <c r="A102" s="335"/>
      <c r="B102" s="313"/>
      <c r="C102" s="313"/>
      <c r="D102" s="329"/>
      <c r="E102" s="132"/>
      <c r="F102" s="313"/>
      <c r="G102" s="35"/>
      <c r="H102" s="35"/>
      <c r="I102" s="35"/>
      <c r="J102" s="35"/>
      <c r="K102" s="34"/>
      <c r="L102" s="34"/>
      <c r="M102" s="311"/>
      <c r="N102" s="325"/>
      <c r="O102" s="313"/>
      <c r="P102" s="313"/>
      <c r="Q102" s="313"/>
      <c r="R102" s="313"/>
      <c r="S102" s="313"/>
      <c r="T102" s="313"/>
      <c r="U102" s="314"/>
      <c r="V102" s="314"/>
      <c r="W102" s="314"/>
      <c r="X102" s="314"/>
      <c r="Y102" s="314"/>
      <c r="Z102" s="333"/>
      <c r="AA102" s="314"/>
      <c r="AB102" s="207" t="str">
        <f t="shared" si="16"/>
        <v/>
      </c>
      <c r="AC102" s="322"/>
      <c r="AD102" s="208" t="str">
        <f>IF(AND(I102="",J102=""),"","4) ")</f>
        <v/>
      </c>
      <c r="AE102" s="319"/>
      <c r="AF102" s="319"/>
      <c r="AG102" s="319"/>
      <c r="AH102" s="207" t="str">
        <f>IF(AND(E102=""),"","4) ")</f>
        <v/>
      </c>
      <c r="AI102" s="319"/>
      <c r="AJ102" s="319"/>
      <c r="AK102" s="207"/>
      <c r="AL102" s="208"/>
      <c r="AM102" s="207" t="str">
        <f t="shared" si="11"/>
        <v/>
      </c>
      <c r="AN102" s="209" t="str">
        <f>IF(AO102&lt;&gt;"",SUM($AM$3:AM102),"")</f>
        <v/>
      </c>
      <c r="AO102" s="207" t="str">
        <f t="shared" si="12"/>
        <v/>
      </c>
      <c r="AQ102" s="316"/>
    </row>
    <row r="103" spans="1:55" s="129" customFormat="1" x14ac:dyDescent="0.2">
      <c r="A103" s="335"/>
      <c r="B103" s="313"/>
      <c r="C103" s="313"/>
      <c r="D103" s="330" t="s">
        <v>184</v>
      </c>
      <c r="E103" s="135"/>
      <c r="F103" s="313"/>
      <c r="G103" s="35"/>
      <c r="H103" s="35"/>
      <c r="I103" s="35"/>
      <c r="J103" s="35"/>
      <c r="K103" s="34"/>
      <c r="L103" s="34"/>
      <c r="M103" s="311"/>
      <c r="N103" s="325"/>
      <c r="O103" s="313"/>
      <c r="P103" s="313"/>
      <c r="Q103" s="313"/>
      <c r="R103" s="313"/>
      <c r="S103" s="313"/>
      <c r="T103" s="313"/>
      <c r="U103" s="314"/>
      <c r="V103" s="314"/>
      <c r="W103" s="314"/>
      <c r="X103" s="314"/>
      <c r="Y103" s="314"/>
      <c r="Z103" s="333"/>
      <c r="AA103" s="314"/>
      <c r="AB103" s="207" t="str">
        <f t="shared" si="16"/>
        <v/>
      </c>
      <c r="AC103" s="322"/>
      <c r="AD103" s="208" t="str">
        <f>IF(AND(I103="",J103=""),"","5) ")</f>
        <v/>
      </c>
      <c r="AE103" s="319"/>
      <c r="AF103" s="319"/>
      <c r="AG103" s="319"/>
      <c r="AH103" s="207" t="str">
        <f>IF(AND(E103=""),"","1) ")</f>
        <v/>
      </c>
      <c r="AI103" s="319"/>
      <c r="AJ103" s="319"/>
      <c r="AK103" s="207"/>
      <c r="AL103" s="208"/>
      <c r="AM103" s="207" t="str">
        <f t="shared" si="11"/>
        <v/>
      </c>
      <c r="AN103" s="209" t="str">
        <f>IF(AO103&lt;&gt;"",SUM($AM$3:AM103),"")</f>
        <v/>
      </c>
      <c r="AO103" s="207" t="str">
        <f t="shared" si="12"/>
        <v/>
      </c>
      <c r="AQ103" s="316"/>
    </row>
    <row r="104" spans="1:55" s="129" customFormat="1" x14ac:dyDescent="0.2">
      <c r="A104" s="236" t="str">
        <f ca="1">IF(A99&lt;&gt;"","Lesson"&amp;" "&amp;MATCH($A$1,AX99:BC99,0),"")</f>
        <v>Lesson 1</v>
      </c>
      <c r="B104" s="313"/>
      <c r="C104" s="313"/>
      <c r="D104" s="331"/>
      <c r="E104" s="132"/>
      <c r="F104" s="313"/>
      <c r="G104" s="35"/>
      <c r="H104" s="35"/>
      <c r="I104" s="35"/>
      <c r="J104" s="35"/>
      <c r="K104" s="34"/>
      <c r="L104" s="34"/>
      <c r="M104" s="311"/>
      <c r="N104" s="325"/>
      <c r="O104" s="313"/>
      <c r="P104" s="313"/>
      <c r="Q104" s="313"/>
      <c r="R104" s="313"/>
      <c r="S104" s="313"/>
      <c r="T104" s="313"/>
      <c r="U104" s="314"/>
      <c r="V104" s="314"/>
      <c r="W104" s="314"/>
      <c r="X104" s="314"/>
      <c r="Y104" s="314"/>
      <c r="Z104" s="333"/>
      <c r="AA104" s="314"/>
      <c r="AB104" s="207" t="str">
        <f t="shared" si="16"/>
        <v/>
      </c>
      <c r="AC104" s="322"/>
      <c r="AD104" s="208" t="str">
        <f>IF(AND(I104="",J104=""),"","6) ")</f>
        <v/>
      </c>
      <c r="AE104" s="319"/>
      <c r="AF104" s="319"/>
      <c r="AG104" s="319"/>
      <c r="AH104" s="207" t="str">
        <f>IF(AND(E104=""),"","2) ")</f>
        <v/>
      </c>
      <c r="AI104" s="319"/>
      <c r="AJ104" s="319"/>
      <c r="AK104" s="207"/>
      <c r="AL104" s="208"/>
      <c r="AM104" s="207" t="str">
        <f t="shared" si="11"/>
        <v/>
      </c>
      <c r="AN104" s="209" t="str">
        <f>IF(AO104&lt;&gt;"",SUM($AM$3:AM104),"")</f>
        <v/>
      </c>
      <c r="AO104" s="207" t="str">
        <f t="shared" si="12"/>
        <v/>
      </c>
      <c r="AQ104" s="316"/>
    </row>
    <row r="105" spans="1:55" s="129" customFormat="1" x14ac:dyDescent="0.2">
      <c r="A105" s="237" t="str">
        <f ca="1">IF(A99&lt;&gt;"","Room"&amp;VLOOKUP(A99,Rooms,MATCH($A$1,AX99:BC99,0)+1,FALSE),"")</f>
        <v>Room</v>
      </c>
      <c r="B105" s="313"/>
      <c r="C105" s="313"/>
      <c r="D105" s="331"/>
      <c r="E105" s="135"/>
      <c r="F105" s="313"/>
      <c r="G105" s="35"/>
      <c r="H105" s="35"/>
      <c r="I105" s="35"/>
      <c r="J105" s="35"/>
      <c r="K105" s="34"/>
      <c r="L105" s="34"/>
      <c r="M105" s="311"/>
      <c r="N105" s="325"/>
      <c r="O105" s="313"/>
      <c r="P105" s="313"/>
      <c r="Q105" s="313"/>
      <c r="R105" s="313"/>
      <c r="S105" s="313"/>
      <c r="T105" s="313"/>
      <c r="U105" s="314"/>
      <c r="V105" s="314"/>
      <c r="W105" s="314"/>
      <c r="X105" s="314"/>
      <c r="Y105" s="314"/>
      <c r="Z105" s="333"/>
      <c r="AA105" s="314"/>
      <c r="AB105" s="207" t="str">
        <f t="shared" si="16"/>
        <v/>
      </c>
      <c r="AC105" s="322"/>
      <c r="AD105" s="208" t="str">
        <f>IF(AND(I105="",J105=""),"","7) ")</f>
        <v/>
      </c>
      <c r="AE105" s="319"/>
      <c r="AF105" s="319"/>
      <c r="AG105" s="319"/>
      <c r="AH105" s="207" t="str">
        <f>IF(AND(E105=""),"","3) ")</f>
        <v/>
      </c>
      <c r="AI105" s="319"/>
      <c r="AJ105" s="319"/>
      <c r="AK105" s="207"/>
      <c r="AL105" s="208"/>
      <c r="AM105" s="207" t="str">
        <f t="shared" si="11"/>
        <v/>
      </c>
      <c r="AN105" s="209" t="str">
        <f>IF(AO105&lt;&gt;"",SUM($AM$3:AM105),"")</f>
        <v/>
      </c>
      <c r="AO105" s="207" t="str">
        <f t="shared" si="12"/>
        <v/>
      </c>
      <c r="AQ105" s="316"/>
    </row>
    <row r="106" spans="1:55" s="129" customFormat="1" x14ac:dyDescent="0.2">
      <c r="A106" s="238"/>
      <c r="B106" s="313"/>
      <c r="C106" s="313"/>
      <c r="D106" s="332"/>
      <c r="E106" s="132"/>
      <c r="F106" s="313"/>
      <c r="G106" s="35" t="s">
        <v>76</v>
      </c>
      <c r="H106" s="35"/>
      <c r="I106" s="35"/>
      <c r="J106" s="35"/>
      <c r="K106" s="34"/>
      <c r="L106" s="36"/>
      <c r="M106" s="312"/>
      <c r="N106" s="326"/>
      <c r="O106" s="313"/>
      <c r="P106" s="313"/>
      <c r="Q106" s="313"/>
      <c r="R106" s="313"/>
      <c r="S106" s="313"/>
      <c r="T106" s="313"/>
      <c r="U106" s="314"/>
      <c r="V106" s="314"/>
      <c r="W106" s="314"/>
      <c r="X106" s="314"/>
      <c r="Y106" s="314"/>
      <c r="Z106" s="333"/>
      <c r="AA106" s="314"/>
      <c r="AB106" s="207" t="str">
        <f ca="1">IF(M99="","",M99)</f>
        <v/>
      </c>
      <c r="AC106" s="323"/>
      <c r="AD106" s="208" t="str">
        <f>IF(AND(I106="",J106=""),"","8) ")</f>
        <v/>
      </c>
      <c r="AE106" s="320"/>
      <c r="AF106" s="320"/>
      <c r="AG106" s="320"/>
      <c r="AH106" s="207" t="str">
        <f>IF(AND(E106=""),"","4) ")</f>
        <v/>
      </c>
      <c r="AI106" s="320"/>
      <c r="AJ106" s="320"/>
      <c r="AK106" s="207"/>
      <c r="AL106" s="208"/>
      <c r="AM106" s="207" t="str">
        <f t="shared" ca="1" si="11"/>
        <v/>
      </c>
      <c r="AN106" s="209" t="str">
        <f ca="1">IF(AO106&lt;&gt;"",SUM($AM$3:AM106),"")</f>
        <v/>
      </c>
      <c r="AO106" s="207" t="str">
        <f t="shared" ca="1" si="12"/>
        <v/>
      </c>
      <c r="AQ106" s="317"/>
    </row>
    <row r="107" spans="1:55" s="129" customFormat="1" x14ac:dyDescent="0.2">
      <c r="A107" s="334" t="str">
        <f ca="1">IF(ISNA(VLOOKUP(AC107,INDIRECT($AL$1),2, FALSE)),"", VLOOKUP(AC107,INDIRECT($AL$1),2, FALSE))</f>
        <v>Wednesday 24th Nov</v>
      </c>
      <c r="B107" s="313"/>
      <c r="C107" s="313"/>
      <c r="D107" s="327" t="s">
        <v>183</v>
      </c>
      <c r="E107" s="135"/>
      <c r="F107" s="313"/>
      <c r="G107" s="35" t="s">
        <v>75</v>
      </c>
      <c r="H107" s="35"/>
      <c r="I107" s="35"/>
      <c r="J107" s="35"/>
      <c r="K107" s="34"/>
      <c r="L107" s="34"/>
      <c r="M107" s="310" t="str">
        <f ca="1">AQ107</f>
        <v/>
      </c>
      <c r="N107" s="324"/>
      <c r="O107" s="313"/>
      <c r="P107" s="313"/>
      <c r="Q107" s="313"/>
      <c r="R107" s="313"/>
      <c r="S107" s="313"/>
      <c r="T107" s="313"/>
      <c r="U107" s="314"/>
      <c r="V107" s="314"/>
      <c r="W107" s="314"/>
      <c r="X107" s="314"/>
      <c r="Y107" s="314"/>
      <c r="Z107" s="314"/>
      <c r="AA107" s="314"/>
      <c r="AB107" s="207" t="str">
        <f t="shared" ref="AB107:AB113" si="17">IF(L107="Yes",J107,"")</f>
        <v/>
      </c>
      <c r="AC107" s="321">
        <v>14</v>
      </c>
      <c r="AD107" s="208" t="str">
        <f>IF(AND(I107="",J107=""),"","1) ")</f>
        <v/>
      </c>
      <c r="AE107" s="318" t="str">
        <f>CONCATENATE(AD107,I107,J107," ",H107,CHAR(10),AD108,I108,J108," ",H108,CHAR(10),AD109,I109,J109," ",H109,CHAR(10),AD110,I110,J110," ",H110,CHAR(10),AD111,I111,J111," ",H111,CHAR(10))</f>
        <v xml:space="preserve"> 
</v>
      </c>
      <c r="AF107" s="318" t="str">
        <f>CONCATENATE(AD112,I112,J112," ",H112,CHAR(10),AD113,I113,J113," ",H113,CHAR(10),AD114,I114,J114," ",H114,CHAR(10))</f>
        <v xml:space="preserve"> 
</v>
      </c>
      <c r="AG107" s="318" t="str">
        <f>CONCATENATE(AE107,AF107)</f>
        <v xml:space="preserve"> 
</v>
      </c>
      <c r="AH107" s="207" t="str">
        <f>IF(AND(E107=""),"","1) ")</f>
        <v/>
      </c>
      <c r="AI107" s="318" t="str">
        <f>CONCATENATE(AH107,E107,CHAR(10),AH108,E108,CHAR(10),AH109,E109,CHAR(10),AH110,E110)</f>
        <v xml:space="preserve">
</v>
      </c>
      <c r="AJ107" s="318" t="str">
        <f>CONCATENATE(AH111,E111,CHAR(10),AH112,E112,CHAR(10),AH113,E113,CHAR(10),AH114,E114)</f>
        <v xml:space="preserve">
</v>
      </c>
      <c r="AK107" s="207"/>
      <c r="AL107" s="207"/>
      <c r="AM107" s="207" t="str">
        <f t="shared" si="11"/>
        <v/>
      </c>
      <c r="AN107" s="207" t="str">
        <f>IF(AO107&lt;&gt;"",SUM($AM$3:AM107),"")</f>
        <v/>
      </c>
      <c r="AO107" s="207" t="str">
        <f t="shared" si="12"/>
        <v/>
      </c>
      <c r="AQ107" s="315" t="str">
        <f ca="1">IF(ISNA(VLOOKUP(A107,Homework,$AK$1+1,FALSE)), "",VLOOKUP(A107,Homework,$AK$1+1,FALSE))</f>
        <v/>
      </c>
      <c r="AX107" s="129" t="str">
        <f ca="1">IF(ISNA(VLOOKUP($A107,Timetable,$AX$1,FALSE)),"",VLOOKUP($A107,Timetable,$AX$1,FALSE))</f>
        <v>9b4</v>
      </c>
      <c r="AY107" s="129" t="str">
        <f ca="1">IF(ISNA(VLOOKUP($A107,Timetable,$AY$1,FALSE)),"",VLOOKUP($A107,Timetable,$AY$1,FALSE))</f>
        <v/>
      </c>
      <c r="AZ107" s="129">
        <f ca="1">IF(ISNA(VLOOKUP($A107,Timetable,$AZ$1,FALSE)),"",VLOOKUP($A107,Timetable,$AZ$1,FALSE))</f>
        <v>12</v>
      </c>
      <c r="BA107" s="129" t="str">
        <f ca="1">IF(ISNA(VLOOKUP($A107,Timetable,$BA$1,FALSE)),"",VLOOKUP($A107,Timetable,$BA$1,FALSE))</f>
        <v>10a2</v>
      </c>
      <c r="BB107" s="129" t="str">
        <f ca="1">IF(ISNA(VLOOKUP($A107,Timetable,$BB$1,FALSE)),"",VLOOKUP($A107,Timetable,$BB$1,FALSE))</f>
        <v>11b3</v>
      </c>
      <c r="BC107" s="129" t="str">
        <f ca="1">IF(ISNA(VLOOKUP($A107,Timetable,$BC$1,FALSE)),"",VLOOKUP($A107,Timetable,$BC$1,FALSE))</f>
        <v/>
      </c>
    </row>
    <row r="108" spans="1:55" s="129" customFormat="1" x14ac:dyDescent="0.2">
      <c r="A108" s="335"/>
      <c r="B108" s="313"/>
      <c r="C108" s="313"/>
      <c r="D108" s="328"/>
      <c r="E108" s="132"/>
      <c r="F108" s="313"/>
      <c r="G108" s="35" t="s">
        <v>77</v>
      </c>
      <c r="H108" s="35"/>
      <c r="I108" s="35"/>
      <c r="J108" s="35"/>
      <c r="K108" s="34"/>
      <c r="L108" s="34"/>
      <c r="M108" s="311"/>
      <c r="N108" s="325"/>
      <c r="O108" s="313"/>
      <c r="P108" s="313"/>
      <c r="Q108" s="313"/>
      <c r="R108" s="313"/>
      <c r="S108" s="313"/>
      <c r="T108" s="313"/>
      <c r="U108" s="314"/>
      <c r="V108" s="314"/>
      <c r="W108" s="314"/>
      <c r="X108" s="314"/>
      <c r="Y108" s="314"/>
      <c r="Z108" s="333"/>
      <c r="AA108" s="314"/>
      <c r="AB108" s="207" t="str">
        <f t="shared" si="17"/>
        <v/>
      </c>
      <c r="AC108" s="322"/>
      <c r="AD108" s="208" t="str">
        <f>IF(AND(I108="",J108=""),"","2) ")</f>
        <v/>
      </c>
      <c r="AE108" s="319"/>
      <c r="AF108" s="319"/>
      <c r="AG108" s="319"/>
      <c r="AH108" s="207" t="str">
        <f>IF(AND(E108=""),"","2) ")</f>
        <v/>
      </c>
      <c r="AI108" s="319"/>
      <c r="AJ108" s="319"/>
      <c r="AK108" s="207"/>
      <c r="AL108" s="208"/>
      <c r="AM108" s="207" t="str">
        <f t="shared" si="11"/>
        <v/>
      </c>
      <c r="AN108" s="207" t="str">
        <f>IF(AO108&lt;&gt;"",SUM($AM$3:AM108),"")</f>
        <v/>
      </c>
      <c r="AO108" s="207" t="str">
        <f t="shared" si="12"/>
        <v/>
      </c>
      <c r="AQ108" s="316"/>
    </row>
    <row r="109" spans="1:55" s="129" customFormat="1" x14ac:dyDescent="0.2">
      <c r="A109" s="335"/>
      <c r="B109" s="313"/>
      <c r="C109" s="313"/>
      <c r="D109" s="328"/>
      <c r="E109" s="135"/>
      <c r="F109" s="313"/>
      <c r="G109" s="35"/>
      <c r="H109" s="35"/>
      <c r="I109" s="35"/>
      <c r="J109" s="35"/>
      <c r="K109" s="34"/>
      <c r="L109" s="34"/>
      <c r="M109" s="311"/>
      <c r="N109" s="325"/>
      <c r="O109" s="313"/>
      <c r="P109" s="313"/>
      <c r="Q109" s="313"/>
      <c r="R109" s="313"/>
      <c r="S109" s="313"/>
      <c r="T109" s="313"/>
      <c r="U109" s="314"/>
      <c r="V109" s="314"/>
      <c r="W109" s="314"/>
      <c r="X109" s="314"/>
      <c r="Y109" s="314"/>
      <c r="Z109" s="333"/>
      <c r="AA109" s="314"/>
      <c r="AB109" s="207" t="str">
        <f t="shared" si="17"/>
        <v/>
      </c>
      <c r="AC109" s="322"/>
      <c r="AD109" s="208" t="str">
        <f>IF(AND(I109="",J109=""),"","3) ")</f>
        <v/>
      </c>
      <c r="AE109" s="319"/>
      <c r="AF109" s="319"/>
      <c r="AG109" s="319"/>
      <c r="AH109" s="207" t="str">
        <f>IF(AND(E109=""),"","3) ")</f>
        <v/>
      </c>
      <c r="AI109" s="319"/>
      <c r="AJ109" s="319"/>
      <c r="AK109" s="207"/>
      <c r="AL109" s="208"/>
      <c r="AM109" s="207" t="str">
        <f t="shared" si="11"/>
        <v/>
      </c>
      <c r="AN109" s="209" t="str">
        <f>IF(AO109&lt;&gt;"",SUM($AM$3:AM109),"")</f>
        <v/>
      </c>
      <c r="AO109" s="207" t="str">
        <f t="shared" si="12"/>
        <v/>
      </c>
      <c r="AQ109" s="316"/>
    </row>
    <row r="110" spans="1:55" s="129" customFormat="1" x14ac:dyDescent="0.2">
      <c r="A110" s="335"/>
      <c r="B110" s="313"/>
      <c r="C110" s="313"/>
      <c r="D110" s="329"/>
      <c r="E110" s="132"/>
      <c r="F110" s="313"/>
      <c r="G110" s="35"/>
      <c r="H110" s="35"/>
      <c r="I110" s="35"/>
      <c r="J110" s="35"/>
      <c r="K110" s="34"/>
      <c r="L110" s="34"/>
      <c r="M110" s="311"/>
      <c r="N110" s="325"/>
      <c r="O110" s="313"/>
      <c r="P110" s="313"/>
      <c r="Q110" s="313"/>
      <c r="R110" s="313"/>
      <c r="S110" s="313"/>
      <c r="T110" s="313"/>
      <c r="U110" s="314"/>
      <c r="V110" s="314"/>
      <c r="W110" s="314"/>
      <c r="X110" s="314"/>
      <c r="Y110" s="314"/>
      <c r="Z110" s="333"/>
      <c r="AA110" s="314"/>
      <c r="AB110" s="207" t="str">
        <f t="shared" si="17"/>
        <v/>
      </c>
      <c r="AC110" s="322"/>
      <c r="AD110" s="208" t="str">
        <f>IF(AND(I110="",J110=""),"","4) ")</f>
        <v/>
      </c>
      <c r="AE110" s="319"/>
      <c r="AF110" s="319"/>
      <c r="AG110" s="319"/>
      <c r="AH110" s="207" t="str">
        <f>IF(AND(E110=""),"","4) ")</f>
        <v/>
      </c>
      <c r="AI110" s="319"/>
      <c r="AJ110" s="319"/>
      <c r="AK110" s="207"/>
      <c r="AL110" s="208"/>
      <c r="AM110" s="207" t="str">
        <f t="shared" si="11"/>
        <v/>
      </c>
      <c r="AN110" s="209" t="str">
        <f>IF(AO110&lt;&gt;"",SUM($AM$3:AM110),"")</f>
        <v/>
      </c>
      <c r="AO110" s="207" t="str">
        <f t="shared" si="12"/>
        <v/>
      </c>
      <c r="AQ110" s="316"/>
    </row>
    <row r="111" spans="1:55" s="129" customFormat="1" x14ac:dyDescent="0.2">
      <c r="A111" s="335"/>
      <c r="B111" s="313"/>
      <c r="C111" s="313"/>
      <c r="D111" s="330" t="s">
        <v>184</v>
      </c>
      <c r="E111" s="135"/>
      <c r="F111" s="313"/>
      <c r="G111" s="35"/>
      <c r="H111" s="35"/>
      <c r="I111" s="35"/>
      <c r="J111" s="35"/>
      <c r="K111" s="34"/>
      <c r="L111" s="34"/>
      <c r="M111" s="311"/>
      <c r="N111" s="325"/>
      <c r="O111" s="313"/>
      <c r="P111" s="313"/>
      <c r="Q111" s="313"/>
      <c r="R111" s="313"/>
      <c r="S111" s="313"/>
      <c r="T111" s="313"/>
      <c r="U111" s="314"/>
      <c r="V111" s="314"/>
      <c r="W111" s="314"/>
      <c r="X111" s="314"/>
      <c r="Y111" s="314"/>
      <c r="Z111" s="333"/>
      <c r="AA111" s="314"/>
      <c r="AB111" s="207" t="str">
        <f t="shared" si="17"/>
        <v/>
      </c>
      <c r="AC111" s="322"/>
      <c r="AD111" s="208" t="str">
        <f>IF(AND(I111="",J111=""),"","5) ")</f>
        <v/>
      </c>
      <c r="AE111" s="319"/>
      <c r="AF111" s="319"/>
      <c r="AG111" s="319"/>
      <c r="AH111" s="207" t="str">
        <f>IF(AND(E111=""),"","1) ")</f>
        <v/>
      </c>
      <c r="AI111" s="319"/>
      <c r="AJ111" s="319"/>
      <c r="AK111" s="207"/>
      <c r="AL111" s="208"/>
      <c r="AM111" s="207" t="str">
        <f t="shared" si="11"/>
        <v/>
      </c>
      <c r="AN111" s="209" t="str">
        <f>IF(AO111&lt;&gt;"",SUM($AM$3:AM111),"")</f>
        <v/>
      </c>
      <c r="AO111" s="207" t="str">
        <f t="shared" si="12"/>
        <v/>
      </c>
      <c r="AQ111" s="316"/>
    </row>
    <row r="112" spans="1:55" s="129" customFormat="1" x14ac:dyDescent="0.2">
      <c r="A112" s="236" t="str">
        <f ca="1">IF(A107&lt;&gt;"","Lesson"&amp;" "&amp;MATCH($A$1,AX107:BC107,0),"")</f>
        <v>Lesson 5</v>
      </c>
      <c r="B112" s="313"/>
      <c r="C112" s="313"/>
      <c r="D112" s="331"/>
      <c r="E112" s="132"/>
      <c r="F112" s="313"/>
      <c r="G112" s="35"/>
      <c r="H112" s="35"/>
      <c r="I112" s="35"/>
      <c r="J112" s="35"/>
      <c r="K112" s="34"/>
      <c r="L112" s="34"/>
      <c r="M112" s="311"/>
      <c r="N112" s="325"/>
      <c r="O112" s="313"/>
      <c r="P112" s="313"/>
      <c r="Q112" s="313"/>
      <c r="R112" s="313"/>
      <c r="S112" s="313"/>
      <c r="T112" s="313"/>
      <c r="U112" s="314"/>
      <c r="V112" s="314"/>
      <c r="W112" s="314"/>
      <c r="X112" s="314"/>
      <c r="Y112" s="314"/>
      <c r="Z112" s="333"/>
      <c r="AA112" s="314"/>
      <c r="AB112" s="207" t="str">
        <f t="shared" si="17"/>
        <v/>
      </c>
      <c r="AC112" s="322"/>
      <c r="AD112" s="208" t="str">
        <f>IF(AND(I112="",J112=""),"","6) ")</f>
        <v/>
      </c>
      <c r="AE112" s="319"/>
      <c r="AF112" s="319"/>
      <c r="AG112" s="319"/>
      <c r="AH112" s="207" t="str">
        <f>IF(AND(E112=""),"","2) ")</f>
        <v/>
      </c>
      <c r="AI112" s="319"/>
      <c r="AJ112" s="319"/>
      <c r="AK112" s="207"/>
      <c r="AL112" s="208"/>
      <c r="AM112" s="207" t="str">
        <f t="shared" si="11"/>
        <v/>
      </c>
      <c r="AN112" s="209" t="str">
        <f>IF(AO112&lt;&gt;"",SUM($AM$3:AM112),"")</f>
        <v/>
      </c>
      <c r="AO112" s="207" t="str">
        <f t="shared" si="12"/>
        <v/>
      </c>
      <c r="AQ112" s="316"/>
    </row>
    <row r="113" spans="1:55" s="129" customFormat="1" x14ac:dyDescent="0.2">
      <c r="A113" s="237" t="str">
        <f ca="1">IF(A107&lt;&gt;"","Room"&amp;VLOOKUP(A107,Rooms,MATCH($A$1,AX107:BC107,0)+1,FALSE),"")</f>
        <v>Room</v>
      </c>
      <c r="B113" s="313"/>
      <c r="C113" s="313"/>
      <c r="D113" s="331"/>
      <c r="E113" s="135"/>
      <c r="F113" s="313"/>
      <c r="G113" s="35"/>
      <c r="H113" s="35"/>
      <c r="I113" s="35"/>
      <c r="J113" s="35"/>
      <c r="K113" s="34"/>
      <c r="L113" s="34"/>
      <c r="M113" s="311"/>
      <c r="N113" s="325"/>
      <c r="O113" s="313"/>
      <c r="P113" s="313"/>
      <c r="Q113" s="313"/>
      <c r="R113" s="313"/>
      <c r="S113" s="313"/>
      <c r="T113" s="313"/>
      <c r="U113" s="314"/>
      <c r="V113" s="314"/>
      <c r="W113" s="314"/>
      <c r="X113" s="314"/>
      <c r="Y113" s="314"/>
      <c r="Z113" s="333"/>
      <c r="AA113" s="314"/>
      <c r="AB113" s="207" t="str">
        <f t="shared" si="17"/>
        <v/>
      </c>
      <c r="AC113" s="322"/>
      <c r="AD113" s="208" t="str">
        <f>IF(AND(I113="",J113=""),"","7) ")</f>
        <v/>
      </c>
      <c r="AE113" s="319"/>
      <c r="AF113" s="319"/>
      <c r="AG113" s="319"/>
      <c r="AH113" s="207" t="str">
        <f>IF(AND(E113=""),"","3) ")</f>
        <v/>
      </c>
      <c r="AI113" s="319"/>
      <c r="AJ113" s="319"/>
      <c r="AK113" s="207"/>
      <c r="AL113" s="208"/>
      <c r="AM113" s="207" t="str">
        <f t="shared" si="11"/>
        <v/>
      </c>
      <c r="AN113" s="209" t="str">
        <f>IF(AO113&lt;&gt;"",SUM($AM$3:AM113),"")</f>
        <v/>
      </c>
      <c r="AO113" s="207" t="str">
        <f t="shared" si="12"/>
        <v/>
      </c>
      <c r="AQ113" s="316"/>
    </row>
    <row r="114" spans="1:55" s="129" customFormat="1" x14ac:dyDescent="0.2">
      <c r="A114" s="238"/>
      <c r="B114" s="313"/>
      <c r="C114" s="313"/>
      <c r="D114" s="332"/>
      <c r="E114" s="132"/>
      <c r="F114" s="313"/>
      <c r="G114" s="35" t="s">
        <v>76</v>
      </c>
      <c r="H114" s="35"/>
      <c r="I114" s="35"/>
      <c r="J114" s="35"/>
      <c r="K114" s="34"/>
      <c r="L114" s="36"/>
      <c r="M114" s="312"/>
      <c r="N114" s="326"/>
      <c r="O114" s="313"/>
      <c r="P114" s="313"/>
      <c r="Q114" s="313"/>
      <c r="R114" s="313"/>
      <c r="S114" s="313"/>
      <c r="T114" s="313"/>
      <c r="U114" s="314"/>
      <c r="V114" s="314"/>
      <c r="W114" s="314"/>
      <c r="X114" s="314"/>
      <c r="Y114" s="314"/>
      <c r="Z114" s="333"/>
      <c r="AA114" s="314"/>
      <c r="AB114" s="207" t="str">
        <f ca="1">IF(M107="","",M107)</f>
        <v/>
      </c>
      <c r="AC114" s="323"/>
      <c r="AD114" s="208" t="str">
        <f>IF(AND(I114="",J114=""),"","8) ")</f>
        <v/>
      </c>
      <c r="AE114" s="320"/>
      <c r="AF114" s="320"/>
      <c r="AG114" s="320"/>
      <c r="AH114" s="207" t="str">
        <f>IF(AND(E114=""),"","4) ")</f>
        <v/>
      </c>
      <c r="AI114" s="320"/>
      <c r="AJ114" s="320"/>
      <c r="AK114" s="207"/>
      <c r="AL114" s="208"/>
      <c r="AM114" s="207" t="str">
        <f t="shared" ca="1" si="11"/>
        <v/>
      </c>
      <c r="AN114" s="209" t="str">
        <f ca="1">IF(AO114&lt;&gt;"",SUM($AM$3:AM114),"")</f>
        <v/>
      </c>
      <c r="AO114" s="207" t="str">
        <f t="shared" ca="1" si="12"/>
        <v/>
      </c>
      <c r="AQ114" s="317"/>
    </row>
    <row r="115" spans="1:55" s="129" customFormat="1" x14ac:dyDescent="0.2">
      <c r="A115" s="334" t="str">
        <f ca="1">IF(ISNA(VLOOKUP(AC115,INDIRECT($AL$1),2, FALSE)),"", VLOOKUP(AC115,INDIRECT($AL$1),2, FALSE))</f>
        <v xml:space="preserve">Thursday 25th Nov </v>
      </c>
      <c r="B115" s="313"/>
      <c r="C115" s="313"/>
      <c r="D115" s="327" t="s">
        <v>183</v>
      </c>
      <c r="E115" s="135"/>
      <c r="F115" s="313"/>
      <c r="G115" s="35" t="s">
        <v>75</v>
      </c>
      <c r="H115" s="35"/>
      <c r="I115" s="35"/>
      <c r="J115" s="35"/>
      <c r="K115" s="34"/>
      <c r="L115" s="34"/>
      <c r="M115" s="310" t="str">
        <f ca="1">AQ115</f>
        <v/>
      </c>
      <c r="N115" s="324"/>
      <c r="O115" s="313"/>
      <c r="P115" s="313"/>
      <c r="Q115" s="313"/>
      <c r="R115" s="313"/>
      <c r="S115" s="313"/>
      <c r="T115" s="313"/>
      <c r="U115" s="314"/>
      <c r="V115" s="314"/>
      <c r="W115" s="314"/>
      <c r="X115" s="314"/>
      <c r="Y115" s="314"/>
      <c r="Z115" s="314"/>
      <c r="AA115" s="314"/>
      <c r="AB115" s="207" t="str">
        <f t="shared" ref="AB115:AB121" si="18">IF(L115="Yes",J115,"")</f>
        <v/>
      </c>
      <c r="AC115" s="321">
        <v>15</v>
      </c>
      <c r="AD115" s="208" t="str">
        <f>IF(AND(I115="",J115=""),"","1) ")</f>
        <v/>
      </c>
      <c r="AE115" s="318" t="str">
        <f>CONCATENATE(AD115,I115,J115," ",H115,CHAR(10),AD116,I116,J116," ",H116,CHAR(10),AD117,I117,J117," ",H117,CHAR(10),AD118,I118,J118," ",H118,CHAR(10),AD119,I119,J119," ",H119,CHAR(10))</f>
        <v xml:space="preserve"> 
</v>
      </c>
      <c r="AF115" s="318" t="str">
        <f>CONCATENATE(AD120,I120,J120," ",H120,CHAR(10),AD121,I121,J121," ",H121,CHAR(10),AD122,I122,J122," ",H122,CHAR(10))</f>
        <v xml:space="preserve"> 
</v>
      </c>
      <c r="AG115" s="318" t="str">
        <f>CONCATENATE(AE115,AF115)</f>
        <v xml:space="preserve"> 
</v>
      </c>
      <c r="AH115" s="207" t="str">
        <f>IF(AND(E115=""),"","1) ")</f>
        <v/>
      </c>
      <c r="AI115" s="318" t="str">
        <f>CONCATENATE(AH115,E115,CHAR(10),AH116,E116,CHAR(10),AH117,E117,CHAR(10),AH118,E118)</f>
        <v xml:space="preserve">
</v>
      </c>
      <c r="AJ115" s="318" t="str">
        <f>CONCATENATE(AH119,E119,CHAR(10),AH120,E120,CHAR(10),AH121,E121,CHAR(10),AH122,E122)</f>
        <v xml:space="preserve">
</v>
      </c>
      <c r="AK115" s="207"/>
      <c r="AL115" s="207"/>
      <c r="AM115" s="207" t="str">
        <f t="shared" si="11"/>
        <v/>
      </c>
      <c r="AN115" s="207" t="str">
        <f>IF(AO115&lt;&gt;"",SUM($AM$3:AM115),"")</f>
        <v/>
      </c>
      <c r="AO115" s="207" t="str">
        <f t="shared" si="12"/>
        <v/>
      </c>
      <c r="AQ115" s="315" t="str">
        <f ca="1">IF(ISNA(VLOOKUP(A115,Homework,$AK$1+1,FALSE)), "",VLOOKUP(A115,Homework,$AK$1+1,FALSE))</f>
        <v/>
      </c>
      <c r="AX115" s="129" t="str">
        <f ca="1">IF(ISNA(VLOOKUP($A115,Timetable,$AX$1,FALSE)),"",VLOOKUP($A115,Timetable,$AX$1,FALSE))</f>
        <v>11b3</v>
      </c>
      <c r="AY115" s="129" t="str">
        <f ca="1">IF(ISNA(VLOOKUP($A115,Timetable,$AY$1,FALSE)),"",VLOOKUP($A115,Timetable,$AY$1,FALSE))</f>
        <v>9b4</v>
      </c>
      <c r="AZ115" s="129" t="str">
        <f ca="1">IF(ISNA(VLOOKUP($A115,Timetable,$AZ$1,FALSE)),"",VLOOKUP($A115,Timetable,$AZ$1,FALSE))</f>
        <v>10a2</v>
      </c>
      <c r="BA115" s="129" t="str">
        <f ca="1">IF(ISNA(VLOOKUP($A115,Timetable,$BA$1,FALSE)),"",VLOOKUP($A115,Timetable,$BA$1,FALSE))</f>
        <v/>
      </c>
      <c r="BB115" s="129" t="str">
        <f ca="1">IF(ISNA(VLOOKUP($A115,Timetable,$BB$1,FALSE)),"",VLOOKUP($A115,Timetable,$BB$1,FALSE))</f>
        <v>7c2</v>
      </c>
      <c r="BC115" s="129" t="str">
        <f ca="1">IF(ISNA(VLOOKUP($A115,Timetable,$BC$1,FALSE)),"",VLOOKUP($A115,Timetable,$BC$1,FALSE))</f>
        <v/>
      </c>
    </row>
    <row r="116" spans="1:55" s="129" customFormat="1" x14ac:dyDescent="0.2">
      <c r="A116" s="335"/>
      <c r="B116" s="313"/>
      <c r="C116" s="313"/>
      <c r="D116" s="328"/>
      <c r="E116" s="132"/>
      <c r="F116" s="313"/>
      <c r="G116" s="35" t="s">
        <v>77</v>
      </c>
      <c r="H116" s="35"/>
      <c r="I116" s="35"/>
      <c r="J116" s="35"/>
      <c r="K116" s="34"/>
      <c r="L116" s="34"/>
      <c r="M116" s="311"/>
      <c r="N116" s="325"/>
      <c r="O116" s="313"/>
      <c r="P116" s="313"/>
      <c r="Q116" s="313"/>
      <c r="R116" s="313"/>
      <c r="S116" s="313"/>
      <c r="T116" s="313"/>
      <c r="U116" s="314"/>
      <c r="V116" s="314"/>
      <c r="W116" s="314"/>
      <c r="X116" s="314"/>
      <c r="Y116" s="314"/>
      <c r="Z116" s="333"/>
      <c r="AA116" s="314"/>
      <c r="AB116" s="207" t="str">
        <f t="shared" si="18"/>
        <v/>
      </c>
      <c r="AC116" s="322"/>
      <c r="AD116" s="208" t="str">
        <f>IF(AND(I116="",J116=""),"","2) ")</f>
        <v/>
      </c>
      <c r="AE116" s="319"/>
      <c r="AF116" s="319"/>
      <c r="AG116" s="319"/>
      <c r="AH116" s="207" t="str">
        <f>IF(AND(E116=""),"","2) ")</f>
        <v/>
      </c>
      <c r="AI116" s="319"/>
      <c r="AJ116" s="319"/>
      <c r="AK116" s="207"/>
      <c r="AL116" s="208"/>
      <c r="AM116" s="207" t="str">
        <f t="shared" si="11"/>
        <v/>
      </c>
      <c r="AN116" s="207" t="str">
        <f>IF(AO116&lt;&gt;"",SUM($AM$3:AM116),"")</f>
        <v/>
      </c>
      <c r="AO116" s="207" t="str">
        <f t="shared" si="12"/>
        <v/>
      </c>
      <c r="AQ116" s="316"/>
    </row>
    <row r="117" spans="1:55" s="129" customFormat="1" x14ac:dyDescent="0.2">
      <c r="A117" s="335"/>
      <c r="B117" s="313"/>
      <c r="C117" s="313"/>
      <c r="D117" s="328"/>
      <c r="E117" s="135"/>
      <c r="F117" s="313"/>
      <c r="G117" s="35"/>
      <c r="H117" s="35"/>
      <c r="I117" s="35"/>
      <c r="J117" s="35"/>
      <c r="K117" s="34"/>
      <c r="L117" s="34"/>
      <c r="M117" s="311"/>
      <c r="N117" s="325"/>
      <c r="O117" s="313"/>
      <c r="P117" s="313"/>
      <c r="Q117" s="313"/>
      <c r="R117" s="313"/>
      <c r="S117" s="313"/>
      <c r="T117" s="313"/>
      <c r="U117" s="314"/>
      <c r="V117" s="314"/>
      <c r="W117" s="314"/>
      <c r="X117" s="314"/>
      <c r="Y117" s="314"/>
      <c r="Z117" s="333"/>
      <c r="AA117" s="314"/>
      <c r="AB117" s="207" t="str">
        <f t="shared" si="18"/>
        <v/>
      </c>
      <c r="AC117" s="322"/>
      <c r="AD117" s="208" t="str">
        <f>IF(AND(I117="",J117=""),"","3) ")</f>
        <v/>
      </c>
      <c r="AE117" s="319"/>
      <c r="AF117" s="319"/>
      <c r="AG117" s="319"/>
      <c r="AH117" s="207" t="str">
        <f>IF(AND(E117=""),"","3) ")</f>
        <v/>
      </c>
      <c r="AI117" s="319"/>
      <c r="AJ117" s="319"/>
      <c r="AK117" s="207"/>
      <c r="AL117" s="208"/>
      <c r="AM117" s="207" t="str">
        <f t="shared" si="11"/>
        <v/>
      </c>
      <c r="AN117" s="209" t="str">
        <f>IF(AO117&lt;&gt;"",SUM($AM$3:AM117),"")</f>
        <v/>
      </c>
      <c r="AO117" s="207" t="str">
        <f t="shared" si="12"/>
        <v/>
      </c>
      <c r="AQ117" s="316"/>
    </row>
    <row r="118" spans="1:55" s="129" customFormat="1" x14ac:dyDescent="0.2">
      <c r="A118" s="335"/>
      <c r="B118" s="313"/>
      <c r="C118" s="313"/>
      <c r="D118" s="329"/>
      <c r="E118" s="132"/>
      <c r="F118" s="313"/>
      <c r="G118" s="35"/>
      <c r="H118" s="35"/>
      <c r="I118" s="35"/>
      <c r="J118" s="35"/>
      <c r="K118" s="34"/>
      <c r="L118" s="34"/>
      <c r="M118" s="311"/>
      <c r="N118" s="325"/>
      <c r="O118" s="313"/>
      <c r="P118" s="313"/>
      <c r="Q118" s="313"/>
      <c r="R118" s="313"/>
      <c r="S118" s="313"/>
      <c r="T118" s="313"/>
      <c r="U118" s="314"/>
      <c r="V118" s="314"/>
      <c r="W118" s="314"/>
      <c r="X118" s="314"/>
      <c r="Y118" s="314"/>
      <c r="Z118" s="333"/>
      <c r="AA118" s="314"/>
      <c r="AB118" s="207" t="str">
        <f t="shared" si="18"/>
        <v/>
      </c>
      <c r="AC118" s="322"/>
      <c r="AD118" s="208" t="str">
        <f>IF(AND(I118="",J118=""),"","4) ")</f>
        <v/>
      </c>
      <c r="AE118" s="319"/>
      <c r="AF118" s="319"/>
      <c r="AG118" s="319"/>
      <c r="AH118" s="207" t="str">
        <f>IF(AND(E118=""),"","4) ")</f>
        <v/>
      </c>
      <c r="AI118" s="319"/>
      <c r="AJ118" s="319"/>
      <c r="AK118" s="207"/>
      <c r="AL118" s="208"/>
      <c r="AM118" s="207" t="str">
        <f t="shared" si="11"/>
        <v/>
      </c>
      <c r="AN118" s="209" t="str">
        <f>IF(AO118&lt;&gt;"",SUM($AM$3:AM118),"")</f>
        <v/>
      </c>
      <c r="AO118" s="207" t="str">
        <f t="shared" si="12"/>
        <v/>
      </c>
      <c r="AQ118" s="316"/>
    </row>
    <row r="119" spans="1:55" s="129" customFormat="1" x14ac:dyDescent="0.2">
      <c r="A119" s="335"/>
      <c r="B119" s="313"/>
      <c r="C119" s="313"/>
      <c r="D119" s="330" t="s">
        <v>184</v>
      </c>
      <c r="E119" s="135"/>
      <c r="F119" s="313"/>
      <c r="G119" s="35"/>
      <c r="H119" s="35"/>
      <c r="I119" s="35"/>
      <c r="J119" s="35"/>
      <c r="K119" s="34"/>
      <c r="L119" s="34"/>
      <c r="M119" s="311"/>
      <c r="N119" s="325"/>
      <c r="O119" s="313"/>
      <c r="P119" s="313"/>
      <c r="Q119" s="313"/>
      <c r="R119" s="313"/>
      <c r="S119" s="313"/>
      <c r="T119" s="313"/>
      <c r="U119" s="314"/>
      <c r="V119" s="314"/>
      <c r="W119" s="314"/>
      <c r="X119" s="314"/>
      <c r="Y119" s="314"/>
      <c r="Z119" s="333"/>
      <c r="AA119" s="314"/>
      <c r="AB119" s="207" t="str">
        <f t="shared" si="18"/>
        <v/>
      </c>
      <c r="AC119" s="322"/>
      <c r="AD119" s="208" t="str">
        <f>IF(AND(I119="",J119=""),"","5) ")</f>
        <v/>
      </c>
      <c r="AE119" s="319"/>
      <c r="AF119" s="319"/>
      <c r="AG119" s="319"/>
      <c r="AH119" s="207" t="str">
        <f>IF(AND(E119=""),"","1) ")</f>
        <v/>
      </c>
      <c r="AI119" s="319"/>
      <c r="AJ119" s="319"/>
      <c r="AK119" s="207"/>
      <c r="AL119" s="208"/>
      <c r="AM119" s="207" t="str">
        <f t="shared" si="11"/>
        <v/>
      </c>
      <c r="AN119" s="209" t="str">
        <f>IF(AO119&lt;&gt;"",SUM($AM$3:AM119),"")</f>
        <v/>
      </c>
      <c r="AO119" s="207" t="str">
        <f t="shared" si="12"/>
        <v/>
      </c>
      <c r="AQ119" s="316"/>
    </row>
    <row r="120" spans="1:55" s="129" customFormat="1" x14ac:dyDescent="0.2">
      <c r="A120" s="236" t="str">
        <f ca="1">IF(A115&lt;&gt;"","Lesson"&amp;" "&amp;MATCH($A$1,AX115:BC115,0),"")</f>
        <v>Lesson 1</v>
      </c>
      <c r="B120" s="313"/>
      <c r="C120" s="313"/>
      <c r="D120" s="331"/>
      <c r="E120" s="132"/>
      <c r="F120" s="313"/>
      <c r="G120" s="35"/>
      <c r="H120" s="35"/>
      <c r="I120" s="35"/>
      <c r="J120" s="35"/>
      <c r="K120" s="34"/>
      <c r="L120" s="34"/>
      <c r="M120" s="311"/>
      <c r="N120" s="325"/>
      <c r="O120" s="313"/>
      <c r="P120" s="313"/>
      <c r="Q120" s="313"/>
      <c r="R120" s="313"/>
      <c r="S120" s="313"/>
      <c r="T120" s="313"/>
      <c r="U120" s="314"/>
      <c r="V120" s="314"/>
      <c r="W120" s="314"/>
      <c r="X120" s="314"/>
      <c r="Y120" s="314"/>
      <c r="Z120" s="333"/>
      <c r="AA120" s="314"/>
      <c r="AB120" s="207" t="str">
        <f t="shared" si="18"/>
        <v/>
      </c>
      <c r="AC120" s="322"/>
      <c r="AD120" s="208" t="str">
        <f>IF(AND(I120="",J120=""),"","6) ")</f>
        <v/>
      </c>
      <c r="AE120" s="319"/>
      <c r="AF120" s="319"/>
      <c r="AG120" s="319"/>
      <c r="AH120" s="207" t="str">
        <f>IF(AND(E120=""),"","2) ")</f>
        <v/>
      </c>
      <c r="AI120" s="319"/>
      <c r="AJ120" s="319"/>
      <c r="AK120" s="207"/>
      <c r="AL120" s="208"/>
      <c r="AM120" s="207" t="str">
        <f t="shared" si="11"/>
        <v/>
      </c>
      <c r="AN120" s="209" t="str">
        <f>IF(AO120&lt;&gt;"",SUM($AM$3:AM120),"")</f>
        <v/>
      </c>
      <c r="AO120" s="207" t="str">
        <f t="shared" si="12"/>
        <v/>
      </c>
      <c r="AQ120" s="316"/>
    </row>
    <row r="121" spans="1:55" s="129" customFormat="1" x14ac:dyDescent="0.2">
      <c r="A121" s="237" t="str">
        <f ca="1">IF(A115&lt;&gt;"","Room"&amp;VLOOKUP(A115,Rooms,MATCH($A$1,AX115:BC115,0)+1,FALSE),"")</f>
        <v>Room</v>
      </c>
      <c r="B121" s="313"/>
      <c r="C121" s="313"/>
      <c r="D121" s="331"/>
      <c r="E121" s="135"/>
      <c r="F121" s="313"/>
      <c r="G121" s="35"/>
      <c r="H121" s="35"/>
      <c r="I121" s="35"/>
      <c r="J121" s="35"/>
      <c r="K121" s="34"/>
      <c r="L121" s="34"/>
      <c r="M121" s="311"/>
      <c r="N121" s="325"/>
      <c r="O121" s="313"/>
      <c r="P121" s="313"/>
      <c r="Q121" s="313"/>
      <c r="R121" s="313"/>
      <c r="S121" s="313"/>
      <c r="T121" s="313"/>
      <c r="U121" s="314"/>
      <c r="V121" s="314"/>
      <c r="W121" s="314"/>
      <c r="X121" s="314"/>
      <c r="Y121" s="314"/>
      <c r="Z121" s="333"/>
      <c r="AA121" s="314"/>
      <c r="AB121" s="207" t="str">
        <f t="shared" si="18"/>
        <v/>
      </c>
      <c r="AC121" s="322"/>
      <c r="AD121" s="208" t="str">
        <f>IF(AND(I121="",J121=""),"","7) ")</f>
        <v/>
      </c>
      <c r="AE121" s="319"/>
      <c r="AF121" s="319"/>
      <c r="AG121" s="319"/>
      <c r="AH121" s="207" t="str">
        <f>IF(AND(E121=""),"","3) ")</f>
        <v/>
      </c>
      <c r="AI121" s="319"/>
      <c r="AJ121" s="319"/>
      <c r="AK121" s="207"/>
      <c r="AL121" s="208"/>
      <c r="AM121" s="207" t="str">
        <f t="shared" si="11"/>
        <v/>
      </c>
      <c r="AN121" s="209" t="str">
        <f>IF(AO121&lt;&gt;"",SUM($AM$3:AM121),"")</f>
        <v/>
      </c>
      <c r="AO121" s="207" t="str">
        <f t="shared" si="12"/>
        <v/>
      </c>
      <c r="AQ121" s="316"/>
    </row>
    <row r="122" spans="1:55" s="129" customFormat="1" x14ac:dyDescent="0.2">
      <c r="A122" s="238"/>
      <c r="B122" s="313"/>
      <c r="C122" s="313"/>
      <c r="D122" s="332"/>
      <c r="E122" s="132"/>
      <c r="F122" s="313"/>
      <c r="G122" s="35" t="s">
        <v>76</v>
      </c>
      <c r="H122" s="35"/>
      <c r="I122" s="35"/>
      <c r="J122" s="35"/>
      <c r="K122" s="34"/>
      <c r="L122" s="36"/>
      <c r="M122" s="312"/>
      <c r="N122" s="326"/>
      <c r="O122" s="313"/>
      <c r="P122" s="313"/>
      <c r="Q122" s="313"/>
      <c r="R122" s="313"/>
      <c r="S122" s="313"/>
      <c r="T122" s="313"/>
      <c r="U122" s="314"/>
      <c r="V122" s="314"/>
      <c r="W122" s="314"/>
      <c r="X122" s="314"/>
      <c r="Y122" s="314"/>
      <c r="Z122" s="333"/>
      <c r="AA122" s="314"/>
      <c r="AB122" s="207" t="str">
        <f ca="1">IF(M115="","",M115)</f>
        <v/>
      </c>
      <c r="AC122" s="323"/>
      <c r="AD122" s="208" t="str">
        <f>IF(AND(I122="",J122=""),"","8) ")</f>
        <v/>
      </c>
      <c r="AE122" s="320"/>
      <c r="AF122" s="320"/>
      <c r="AG122" s="320"/>
      <c r="AH122" s="207" t="str">
        <f>IF(AND(E122=""),"","4) ")</f>
        <v/>
      </c>
      <c r="AI122" s="320"/>
      <c r="AJ122" s="320"/>
      <c r="AK122" s="207"/>
      <c r="AL122" s="208"/>
      <c r="AM122" s="207" t="str">
        <f t="shared" ca="1" si="11"/>
        <v/>
      </c>
      <c r="AN122" s="209" t="str">
        <f ca="1">IF(AO122&lt;&gt;"",SUM($AM$3:AM122),"")</f>
        <v/>
      </c>
      <c r="AO122" s="207" t="str">
        <f t="shared" ca="1" si="12"/>
        <v/>
      </c>
      <c r="AQ122" s="317"/>
    </row>
    <row r="123" spans="1:55" s="129" customFormat="1" x14ac:dyDescent="0.2">
      <c r="A123" s="334" t="str">
        <f ca="1">IF(ISNA(VLOOKUP(AC123,INDIRECT($AL$1),2, FALSE)),"", VLOOKUP(AC123,INDIRECT($AL$1),2, FALSE))</f>
        <v>Friday 26th Nov</v>
      </c>
      <c r="B123" s="313"/>
      <c r="C123" s="313"/>
      <c r="D123" s="327" t="s">
        <v>183</v>
      </c>
      <c r="E123" s="135"/>
      <c r="F123" s="313"/>
      <c r="G123" s="35" t="s">
        <v>75</v>
      </c>
      <c r="H123" s="35"/>
      <c r="I123" s="35"/>
      <c r="J123" s="35"/>
      <c r="K123" s="34"/>
      <c r="L123" s="34"/>
      <c r="M123" s="310" t="str">
        <f ca="1">AQ123</f>
        <v/>
      </c>
      <c r="N123" s="324"/>
      <c r="O123" s="313"/>
      <c r="P123" s="313"/>
      <c r="Q123" s="313"/>
      <c r="R123" s="313"/>
      <c r="S123" s="313"/>
      <c r="T123" s="313"/>
      <c r="U123" s="314"/>
      <c r="V123" s="314"/>
      <c r="W123" s="314"/>
      <c r="X123" s="314"/>
      <c r="Y123" s="314"/>
      <c r="Z123" s="314"/>
      <c r="AA123" s="314"/>
      <c r="AB123" s="207" t="str">
        <f t="shared" ref="AB123:AB129" si="19">IF(L123="Yes",J123,"")</f>
        <v/>
      </c>
      <c r="AC123" s="321">
        <v>16</v>
      </c>
      <c r="AD123" s="208" t="str">
        <f>IF(AND(I123="",J123=""),"","1) ")</f>
        <v/>
      </c>
      <c r="AE123" s="318" t="str">
        <f>CONCATENATE(AD123,I123,J123," ",H123,CHAR(10),AD124,I124,J124," ",H124,CHAR(10),AD125,I125,J125," ",H125,CHAR(10),AD126,I126,J126," ",H126,CHAR(10),AD127,I127,J127," ",H127,CHAR(10))</f>
        <v xml:space="preserve"> 
</v>
      </c>
      <c r="AF123" s="318" t="str">
        <f>CONCATENATE(AD128,I128,J128," ",H128,CHAR(10),AD129,I129,J129," ",H129,CHAR(10),AD130,I130,J130," ",H130,CHAR(10))</f>
        <v xml:space="preserve"> 
</v>
      </c>
      <c r="AG123" s="318" t="str">
        <f>CONCATENATE(AE123,AF123)</f>
        <v xml:space="preserve"> 
</v>
      </c>
      <c r="AH123" s="207" t="str">
        <f>IF(AND(E123=""),"","1) ")</f>
        <v/>
      </c>
      <c r="AI123" s="318" t="str">
        <f>CONCATENATE(AH123,E123,CHAR(10),AH124,E124,CHAR(10),AH125,E125,CHAR(10),AH126,E126)</f>
        <v xml:space="preserve">
</v>
      </c>
      <c r="AJ123" s="318" t="str">
        <f>CONCATENATE(AH127,E127,CHAR(10),AH128,E128,CHAR(10),AH129,E129,CHAR(10),AH130,E130)</f>
        <v xml:space="preserve">
</v>
      </c>
      <c r="AK123" s="207"/>
      <c r="AL123" s="207"/>
      <c r="AM123" s="207" t="str">
        <f t="shared" si="11"/>
        <v/>
      </c>
      <c r="AN123" s="207" t="str">
        <f>IF(AO123&lt;&gt;"",SUM($AM$3:AM123),"")</f>
        <v/>
      </c>
      <c r="AO123" s="207" t="str">
        <f t="shared" si="12"/>
        <v/>
      </c>
      <c r="AQ123" s="315" t="str">
        <f ca="1">IF(ISNA(VLOOKUP(A123,Homework,$AK$1+1,FALSE)), "",VLOOKUP(A123,Homework,$AK$1+1,FALSE))</f>
        <v/>
      </c>
      <c r="AX123" s="129" t="str">
        <f ca="1">IF(ISNA(VLOOKUP($A123,Timetable,$AX$1,FALSE)),"",VLOOKUP($A123,Timetable,$AX$1,FALSE))</f>
        <v>10a2</v>
      </c>
      <c r="AY123" s="129" t="str">
        <f ca="1">IF(ISNA(VLOOKUP($A123,Timetable,$AY$1,FALSE)),"",VLOOKUP($A123,Timetable,$AY$1,FALSE))</f>
        <v>8a1</v>
      </c>
      <c r="AZ123" s="129">
        <f ca="1">IF(ISNA(VLOOKUP($A123,Timetable,$AZ$1,FALSE)),"",VLOOKUP($A123,Timetable,$AZ$1,FALSE))</f>
        <v>13</v>
      </c>
      <c r="BA123" s="129" t="str">
        <f ca="1">IF(ISNA(VLOOKUP($A123,Timetable,$BA$1,FALSE)),"",VLOOKUP($A123,Timetable,$BA$1,FALSE))</f>
        <v/>
      </c>
      <c r="BB123" s="129" t="str">
        <f ca="1">IF(ISNA(VLOOKUP($A123,Timetable,$BB$1,FALSE)),"",VLOOKUP($A123,Timetable,$BB$1,FALSE))</f>
        <v>11b3</v>
      </c>
      <c r="BC123" s="129" t="str">
        <f ca="1">IF(ISNA(VLOOKUP($A123,Timetable,$BC$1,FALSE)),"",VLOOKUP($A123,Timetable,$BC$1,FALSE))</f>
        <v/>
      </c>
    </row>
    <row r="124" spans="1:55" s="129" customFormat="1" x14ac:dyDescent="0.2">
      <c r="A124" s="335"/>
      <c r="B124" s="313"/>
      <c r="C124" s="313"/>
      <c r="D124" s="328"/>
      <c r="E124" s="132"/>
      <c r="F124" s="313"/>
      <c r="G124" s="35" t="s">
        <v>77</v>
      </c>
      <c r="H124" s="35"/>
      <c r="I124" s="35"/>
      <c r="J124" s="35"/>
      <c r="K124" s="34"/>
      <c r="L124" s="34"/>
      <c r="M124" s="311"/>
      <c r="N124" s="325"/>
      <c r="O124" s="313"/>
      <c r="P124" s="313"/>
      <c r="Q124" s="313"/>
      <c r="R124" s="313"/>
      <c r="S124" s="313"/>
      <c r="T124" s="313"/>
      <c r="U124" s="314"/>
      <c r="V124" s="314"/>
      <c r="W124" s="314"/>
      <c r="X124" s="314"/>
      <c r="Y124" s="314"/>
      <c r="Z124" s="333"/>
      <c r="AA124" s="314"/>
      <c r="AB124" s="207" t="str">
        <f t="shared" si="19"/>
        <v/>
      </c>
      <c r="AC124" s="322"/>
      <c r="AD124" s="208" t="str">
        <f>IF(AND(I124="",J124=""),"","2) ")</f>
        <v/>
      </c>
      <c r="AE124" s="319"/>
      <c r="AF124" s="319"/>
      <c r="AG124" s="319"/>
      <c r="AH124" s="207" t="str">
        <f>IF(AND(E124=""),"","2) ")</f>
        <v/>
      </c>
      <c r="AI124" s="319"/>
      <c r="AJ124" s="319"/>
      <c r="AK124" s="207"/>
      <c r="AL124" s="208"/>
      <c r="AM124" s="207" t="str">
        <f t="shared" si="11"/>
        <v/>
      </c>
      <c r="AN124" s="207" t="str">
        <f>IF(AO124&lt;&gt;"",SUM($AM$3:AM124),"")</f>
        <v/>
      </c>
      <c r="AO124" s="207" t="str">
        <f t="shared" si="12"/>
        <v/>
      </c>
      <c r="AQ124" s="316"/>
    </row>
    <row r="125" spans="1:55" s="129" customFormat="1" x14ac:dyDescent="0.2">
      <c r="A125" s="335"/>
      <c r="B125" s="313"/>
      <c r="C125" s="313"/>
      <c r="D125" s="328"/>
      <c r="E125" s="135"/>
      <c r="F125" s="313"/>
      <c r="G125" s="35"/>
      <c r="H125" s="35"/>
      <c r="I125" s="35"/>
      <c r="J125" s="35"/>
      <c r="K125" s="34"/>
      <c r="L125" s="34"/>
      <c r="M125" s="311"/>
      <c r="N125" s="325"/>
      <c r="O125" s="313"/>
      <c r="P125" s="313"/>
      <c r="Q125" s="313"/>
      <c r="R125" s="313"/>
      <c r="S125" s="313"/>
      <c r="T125" s="313"/>
      <c r="U125" s="314"/>
      <c r="V125" s="314"/>
      <c r="W125" s="314"/>
      <c r="X125" s="314"/>
      <c r="Y125" s="314"/>
      <c r="Z125" s="333"/>
      <c r="AA125" s="314"/>
      <c r="AB125" s="207" t="str">
        <f t="shared" si="19"/>
        <v/>
      </c>
      <c r="AC125" s="322"/>
      <c r="AD125" s="208" t="str">
        <f>IF(AND(I125="",J125=""),"","3) ")</f>
        <v/>
      </c>
      <c r="AE125" s="319"/>
      <c r="AF125" s="319"/>
      <c r="AG125" s="319"/>
      <c r="AH125" s="207" t="str">
        <f>IF(AND(E125=""),"","3) ")</f>
        <v/>
      </c>
      <c r="AI125" s="319"/>
      <c r="AJ125" s="319"/>
      <c r="AK125" s="207"/>
      <c r="AL125" s="208"/>
      <c r="AM125" s="207" t="str">
        <f t="shared" si="11"/>
        <v/>
      </c>
      <c r="AN125" s="209" t="str">
        <f>IF(AO125&lt;&gt;"",SUM($AM$3:AM125),"")</f>
        <v/>
      </c>
      <c r="AO125" s="207" t="str">
        <f t="shared" si="12"/>
        <v/>
      </c>
      <c r="AQ125" s="316"/>
    </row>
    <row r="126" spans="1:55" s="129" customFormat="1" x14ac:dyDescent="0.2">
      <c r="A126" s="335"/>
      <c r="B126" s="313"/>
      <c r="C126" s="313"/>
      <c r="D126" s="329"/>
      <c r="E126" s="132"/>
      <c r="F126" s="313"/>
      <c r="G126" s="35"/>
      <c r="H126" s="35"/>
      <c r="I126" s="35"/>
      <c r="J126" s="35"/>
      <c r="K126" s="34"/>
      <c r="L126" s="34"/>
      <c r="M126" s="311"/>
      <c r="N126" s="325"/>
      <c r="O126" s="313"/>
      <c r="P126" s="313"/>
      <c r="Q126" s="313"/>
      <c r="R126" s="313"/>
      <c r="S126" s="313"/>
      <c r="T126" s="313"/>
      <c r="U126" s="314"/>
      <c r="V126" s="314"/>
      <c r="W126" s="314"/>
      <c r="X126" s="314"/>
      <c r="Y126" s="314"/>
      <c r="Z126" s="333"/>
      <c r="AA126" s="314"/>
      <c r="AB126" s="207" t="str">
        <f t="shared" si="19"/>
        <v/>
      </c>
      <c r="AC126" s="322"/>
      <c r="AD126" s="208" t="str">
        <f>IF(AND(I126="",J126=""),"","4) ")</f>
        <v/>
      </c>
      <c r="AE126" s="319"/>
      <c r="AF126" s="319"/>
      <c r="AG126" s="319"/>
      <c r="AH126" s="207" t="str">
        <f>IF(AND(E126=""),"","4) ")</f>
        <v/>
      </c>
      <c r="AI126" s="319"/>
      <c r="AJ126" s="319"/>
      <c r="AK126" s="207"/>
      <c r="AL126" s="208"/>
      <c r="AM126" s="207" t="str">
        <f t="shared" si="11"/>
        <v/>
      </c>
      <c r="AN126" s="209" t="str">
        <f>IF(AO126&lt;&gt;"",SUM($AM$3:AM126),"")</f>
        <v/>
      </c>
      <c r="AO126" s="207" t="str">
        <f t="shared" si="12"/>
        <v/>
      </c>
      <c r="AQ126" s="316"/>
    </row>
    <row r="127" spans="1:55" s="129" customFormat="1" x14ac:dyDescent="0.2">
      <c r="A127" s="335"/>
      <c r="B127" s="313"/>
      <c r="C127" s="313"/>
      <c r="D127" s="330" t="s">
        <v>184</v>
      </c>
      <c r="E127" s="135"/>
      <c r="F127" s="313"/>
      <c r="G127" s="35"/>
      <c r="H127" s="35"/>
      <c r="I127" s="35"/>
      <c r="J127" s="35"/>
      <c r="K127" s="34"/>
      <c r="L127" s="34"/>
      <c r="M127" s="311"/>
      <c r="N127" s="325"/>
      <c r="O127" s="313"/>
      <c r="P127" s="313"/>
      <c r="Q127" s="313"/>
      <c r="R127" s="313"/>
      <c r="S127" s="313"/>
      <c r="T127" s="313"/>
      <c r="U127" s="314"/>
      <c r="V127" s="314"/>
      <c r="W127" s="314"/>
      <c r="X127" s="314"/>
      <c r="Y127" s="314"/>
      <c r="Z127" s="333"/>
      <c r="AA127" s="314"/>
      <c r="AB127" s="207" t="str">
        <f t="shared" si="19"/>
        <v/>
      </c>
      <c r="AC127" s="322"/>
      <c r="AD127" s="208" t="str">
        <f>IF(AND(I127="",J127=""),"","5) ")</f>
        <v/>
      </c>
      <c r="AE127" s="319"/>
      <c r="AF127" s="319"/>
      <c r="AG127" s="319"/>
      <c r="AH127" s="207" t="str">
        <f>IF(AND(E127=""),"","1) ")</f>
        <v/>
      </c>
      <c r="AI127" s="319"/>
      <c r="AJ127" s="319"/>
      <c r="AK127" s="207"/>
      <c r="AL127" s="208"/>
      <c r="AM127" s="207" t="str">
        <f t="shared" si="11"/>
        <v/>
      </c>
      <c r="AN127" s="209" t="str">
        <f>IF(AO127&lt;&gt;"",SUM($AM$3:AM127),"")</f>
        <v/>
      </c>
      <c r="AO127" s="207" t="str">
        <f t="shared" si="12"/>
        <v/>
      </c>
      <c r="AQ127" s="316"/>
    </row>
    <row r="128" spans="1:55" s="129" customFormat="1" x14ac:dyDescent="0.2">
      <c r="A128" s="236" t="str">
        <f ca="1">IF(A123&lt;&gt;"","Lesson"&amp;" "&amp;MATCH($A$1,AX123:BC123,0),"")</f>
        <v>Lesson 5</v>
      </c>
      <c r="B128" s="313"/>
      <c r="C128" s="313"/>
      <c r="D128" s="331"/>
      <c r="E128" s="132"/>
      <c r="F128" s="313"/>
      <c r="G128" s="35"/>
      <c r="H128" s="35"/>
      <c r="I128" s="35"/>
      <c r="J128" s="35"/>
      <c r="K128" s="34"/>
      <c r="L128" s="34"/>
      <c r="M128" s="311"/>
      <c r="N128" s="325"/>
      <c r="O128" s="313"/>
      <c r="P128" s="313"/>
      <c r="Q128" s="313"/>
      <c r="R128" s="313"/>
      <c r="S128" s="313"/>
      <c r="T128" s="313"/>
      <c r="U128" s="314"/>
      <c r="V128" s="314"/>
      <c r="W128" s="314"/>
      <c r="X128" s="314"/>
      <c r="Y128" s="314"/>
      <c r="Z128" s="333"/>
      <c r="AA128" s="314"/>
      <c r="AB128" s="207" t="str">
        <f t="shared" si="19"/>
        <v/>
      </c>
      <c r="AC128" s="322"/>
      <c r="AD128" s="208" t="str">
        <f>IF(AND(I128="",J128=""),"","6) ")</f>
        <v/>
      </c>
      <c r="AE128" s="319"/>
      <c r="AF128" s="319"/>
      <c r="AG128" s="319"/>
      <c r="AH128" s="207" t="str">
        <f>IF(AND(E128=""),"","2) ")</f>
        <v/>
      </c>
      <c r="AI128" s="319"/>
      <c r="AJ128" s="319"/>
      <c r="AK128" s="207"/>
      <c r="AL128" s="208"/>
      <c r="AM128" s="207" t="str">
        <f t="shared" si="11"/>
        <v/>
      </c>
      <c r="AN128" s="209" t="str">
        <f>IF(AO128&lt;&gt;"",SUM($AM$3:AM128),"")</f>
        <v/>
      </c>
      <c r="AO128" s="207" t="str">
        <f t="shared" si="12"/>
        <v/>
      </c>
      <c r="AQ128" s="316"/>
    </row>
    <row r="129" spans="1:55" s="129" customFormat="1" x14ac:dyDescent="0.2">
      <c r="A129" s="237" t="str">
        <f ca="1">IF(A123&lt;&gt;"","Room"&amp;VLOOKUP(A123,Rooms,MATCH($A$1,AX123:BC123,0)+1,FALSE),"")</f>
        <v>Room</v>
      </c>
      <c r="B129" s="313"/>
      <c r="C129" s="313"/>
      <c r="D129" s="331"/>
      <c r="E129" s="135"/>
      <c r="F129" s="313"/>
      <c r="G129" s="35"/>
      <c r="H129" s="35"/>
      <c r="I129" s="35"/>
      <c r="J129" s="35"/>
      <c r="K129" s="34"/>
      <c r="L129" s="34"/>
      <c r="M129" s="311"/>
      <c r="N129" s="325"/>
      <c r="O129" s="313"/>
      <c r="P129" s="313"/>
      <c r="Q129" s="313"/>
      <c r="R129" s="313"/>
      <c r="S129" s="313"/>
      <c r="T129" s="313"/>
      <c r="U129" s="314"/>
      <c r="V129" s="314"/>
      <c r="W129" s="314"/>
      <c r="X129" s="314"/>
      <c r="Y129" s="314"/>
      <c r="Z129" s="333"/>
      <c r="AA129" s="314"/>
      <c r="AB129" s="207" t="str">
        <f t="shared" si="19"/>
        <v/>
      </c>
      <c r="AC129" s="322"/>
      <c r="AD129" s="208" t="str">
        <f>IF(AND(I129="",J129=""),"","7) ")</f>
        <v/>
      </c>
      <c r="AE129" s="319"/>
      <c r="AF129" s="319"/>
      <c r="AG129" s="319"/>
      <c r="AH129" s="207" t="str">
        <f>IF(AND(E129=""),"","3) ")</f>
        <v/>
      </c>
      <c r="AI129" s="319"/>
      <c r="AJ129" s="319"/>
      <c r="AK129" s="207"/>
      <c r="AL129" s="208"/>
      <c r="AM129" s="207" t="str">
        <f t="shared" si="11"/>
        <v/>
      </c>
      <c r="AN129" s="209" t="str">
        <f>IF(AO129&lt;&gt;"",SUM($AM$3:AM129),"")</f>
        <v/>
      </c>
      <c r="AO129" s="207" t="str">
        <f t="shared" si="12"/>
        <v/>
      </c>
      <c r="AQ129" s="316"/>
    </row>
    <row r="130" spans="1:55" s="129" customFormat="1" x14ac:dyDescent="0.2">
      <c r="A130" s="238"/>
      <c r="B130" s="313"/>
      <c r="C130" s="313"/>
      <c r="D130" s="332"/>
      <c r="E130" s="132"/>
      <c r="F130" s="313"/>
      <c r="G130" s="35" t="s">
        <v>76</v>
      </c>
      <c r="H130" s="35"/>
      <c r="I130" s="35"/>
      <c r="J130" s="35"/>
      <c r="K130" s="34"/>
      <c r="L130" s="36"/>
      <c r="M130" s="312"/>
      <c r="N130" s="326"/>
      <c r="O130" s="313"/>
      <c r="P130" s="313"/>
      <c r="Q130" s="313"/>
      <c r="R130" s="313"/>
      <c r="S130" s="313"/>
      <c r="T130" s="313"/>
      <c r="U130" s="314"/>
      <c r="V130" s="314"/>
      <c r="W130" s="314"/>
      <c r="X130" s="314"/>
      <c r="Y130" s="314"/>
      <c r="Z130" s="333"/>
      <c r="AA130" s="314"/>
      <c r="AB130" s="207" t="str">
        <f ca="1">IF(M123="","",M123)</f>
        <v/>
      </c>
      <c r="AC130" s="323"/>
      <c r="AD130" s="208" t="str">
        <f>IF(AND(I130="",J130=""),"","8) ")</f>
        <v/>
      </c>
      <c r="AE130" s="320"/>
      <c r="AF130" s="320"/>
      <c r="AG130" s="320"/>
      <c r="AH130" s="207" t="str">
        <f>IF(AND(E130=""),"","4) ")</f>
        <v/>
      </c>
      <c r="AI130" s="320"/>
      <c r="AJ130" s="320"/>
      <c r="AK130" s="207"/>
      <c r="AL130" s="208"/>
      <c r="AM130" s="207" t="str">
        <f t="shared" ca="1" si="11"/>
        <v/>
      </c>
      <c r="AN130" s="209" t="str">
        <f ca="1">IF(AO130&lt;&gt;"",SUM($AM$3:AM130),"")</f>
        <v/>
      </c>
      <c r="AO130" s="207" t="str">
        <f t="shared" ca="1" si="12"/>
        <v/>
      </c>
      <c r="AQ130" s="317"/>
    </row>
    <row r="131" spans="1:55" s="129" customFormat="1" x14ac:dyDescent="0.2">
      <c r="A131" s="334" t="str">
        <f ca="1">IF(ISNA(VLOOKUP(AC131,INDIRECT($AL$1),2, FALSE)),"", VLOOKUP(AC131,INDIRECT($AL$1),2, FALSE))</f>
        <v>Monday 29th Nov</v>
      </c>
      <c r="B131" s="313"/>
      <c r="C131" s="313"/>
      <c r="D131" s="327" t="s">
        <v>183</v>
      </c>
      <c r="E131" s="135"/>
      <c r="F131" s="313"/>
      <c r="G131" s="35" t="s">
        <v>75</v>
      </c>
      <c r="H131" s="35"/>
      <c r="I131" s="35"/>
      <c r="J131" s="35"/>
      <c r="K131" s="34"/>
      <c r="L131" s="34"/>
      <c r="M131" s="310" t="str">
        <f ca="1">AQ131</f>
        <v/>
      </c>
      <c r="N131" s="324"/>
      <c r="O131" s="313"/>
      <c r="P131" s="313"/>
      <c r="Q131" s="313"/>
      <c r="R131" s="313"/>
      <c r="S131" s="313"/>
      <c r="T131" s="313"/>
      <c r="U131" s="314"/>
      <c r="V131" s="314"/>
      <c r="W131" s="314"/>
      <c r="X131" s="314"/>
      <c r="Y131" s="314"/>
      <c r="Z131" s="314"/>
      <c r="AA131" s="314"/>
      <c r="AB131" s="207" t="str">
        <f t="shared" ref="AB131:AB137" si="20">IF(L131="Yes",J131,"")</f>
        <v/>
      </c>
      <c r="AC131" s="321">
        <v>17</v>
      </c>
      <c r="AD131" s="208" t="str">
        <f>IF(AND(I131="",J131=""),"","1) ")</f>
        <v/>
      </c>
      <c r="AE131" s="318" t="str">
        <f>CONCATENATE(AD131,I131,J131," ",H131,CHAR(10),AD132,I132,J132," ",H132,CHAR(10),AD133,I133,J133," ",H133,CHAR(10),AD134,I134,J134," ",H134,CHAR(10),AD135,I135,J135," ",H135,CHAR(10))</f>
        <v xml:space="preserve"> 
</v>
      </c>
      <c r="AF131" s="318" t="str">
        <f>CONCATENATE(AD136,I136,J136," ",H136,CHAR(10),AD137,I137,J137," ",H137,CHAR(10),AD138,I138,J138," ",H138,CHAR(10))</f>
        <v xml:space="preserve"> 
</v>
      </c>
      <c r="AG131" s="318" t="str">
        <f>CONCATENATE(AE131,AF131)</f>
        <v xml:space="preserve"> 
</v>
      </c>
      <c r="AH131" s="207" t="str">
        <f>IF(AND(E131=""),"","1) ")</f>
        <v/>
      </c>
      <c r="AI131" s="318" t="str">
        <f>CONCATENATE(AH131,E131,CHAR(10),AH132,E132,CHAR(10),AH133,E133,CHAR(10),AH134,E134)</f>
        <v xml:space="preserve">
</v>
      </c>
      <c r="AJ131" s="318" t="str">
        <f>CONCATENATE(AH135,E135,CHAR(10),AH136,E136,CHAR(10),AH137,E137,CHAR(10),AH138,E138)</f>
        <v xml:space="preserve">
</v>
      </c>
      <c r="AK131" s="207"/>
      <c r="AL131" s="207"/>
      <c r="AM131" s="207" t="str">
        <f t="shared" ref="AM131:AM194" si="21">IF(AO131&lt;&gt;"",1,"")</f>
        <v/>
      </c>
      <c r="AN131" s="207" t="str">
        <f>IF(AO131&lt;&gt;"",SUM($AM$3:AM131),"")</f>
        <v/>
      </c>
      <c r="AO131" s="207" t="str">
        <f t="shared" ref="AO131:AO194" si="22">IF(AND(AB131&lt;&gt;"H/W",AB131&lt;&gt;"Collect H/W"),AB131,"")</f>
        <v/>
      </c>
      <c r="AQ131" s="315" t="str">
        <f ca="1">IF(ISNA(VLOOKUP(A131,Homework,$AK$1+1,FALSE)), "",VLOOKUP(A131,Homework,$AK$1+1,FALSE))</f>
        <v/>
      </c>
      <c r="AX131" s="129" t="str">
        <f ca="1">IF(ISNA(VLOOKUP($A131,Timetable,$AX$1,FALSE)),"",VLOOKUP($A131,Timetable,$AX$1,FALSE))</f>
        <v>8a1</v>
      </c>
      <c r="AY131" s="129" t="str">
        <f ca="1">IF(ISNA(VLOOKUP($A131,Timetable,$AY$1,FALSE)),"",VLOOKUP($A131,Timetable,$AY$1,FALSE))</f>
        <v>10a2</v>
      </c>
      <c r="AZ131" s="129">
        <f ca="1">IF(ISNA(VLOOKUP($A131,Timetable,$AZ$1,FALSE)),"",VLOOKUP($A131,Timetable,$AZ$1,FALSE))</f>
        <v>12</v>
      </c>
      <c r="BA131" s="129" t="str">
        <f ca="1">IF(ISNA(VLOOKUP($A131,Timetable,$BA$1,FALSE)),"",VLOOKUP($A131,Timetable,$BA$1,FALSE))</f>
        <v>9b4</v>
      </c>
      <c r="BB131" s="129" t="str">
        <f ca="1">IF(ISNA(VLOOKUP($A131,Timetable,$BB$1,FALSE)),"",VLOOKUP($A131,Timetable,$BB$1,FALSE))</f>
        <v>11b3</v>
      </c>
      <c r="BC131" s="129" t="str">
        <f ca="1">IF(ISNA(VLOOKUP($A131,Timetable,$BC$1,FALSE)),"",VLOOKUP($A131,Timetable,$BC$1,FALSE))</f>
        <v/>
      </c>
    </row>
    <row r="132" spans="1:55" s="129" customFormat="1" x14ac:dyDescent="0.2">
      <c r="A132" s="335"/>
      <c r="B132" s="313"/>
      <c r="C132" s="313"/>
      <c r="D132" s="328"/>
      <c r="E132" s="132"/>
      <c r="F132" s="313"/>
      <c r="G132" s="35" t="s">
        <v>77</v>
      </c>
      <c r="H132" s="35"/>
      <c r="I132" s="35"/>
      <c r="J132" s="35"/>
      <c r="K132" s="34"/>
      <c r="L132" s="34"/>
      <c r="M132" s="311"/>
      <c r="N132" s="325"/>
      <c r="O132" s="313"/>
      <c r="P132" s="313"/>
      <c r="Q132" s="313"/>
      <c r="R132" s="313"/>
      <c r="S132" s="313"/>
      <c r="T132" s="313"/>
      <c r="U132" s="314"/>
      <c r="V132" s="314"/>
      <c r="W132" s="314"/>
      <c r="X132" s="314"/>
      <c r="Y132" s="314"/>
      <c r="Z132" s="333"/>
      <c r="AA132" s="314"/>
      <c r="AB132" s="207" t="str">
        <f t="shared" si="20"/>
        <v/>
      </c>
      <c r="AC132" s="322"/>
      <c r="AD132" s="208" t="str">
        <f>IF(AND(I132="",J132=""),"","2) ")</f>
        <v/>
      </c>
      <c r="AE132" s="319"/>
      <c r="AF132" s="319"/>
      <c r="AG132" s="319"/>
      <c r="AH132" s="207" t="str">
        <f>IF(AND(E132=""),"","2) ")</f>
        <v/>
      </c>
      <c r="AI132" s="319"/>
      <c r="AJ132" s="319"/>
      <c r="AK132" s="207"/>
      <c r="AL132" s="208"/>
      <c r="AM132" s="207" t="str">
        <f t="shared" si="21"/>
        <v/>
      </c>
      <c r="AN132" s="207" t="str">
        <f>IF(AO132&lt;&gt;"",SUM($AM$3:AM132),"")</f>
        <v/>
      </c>
      <c r="AO132" s="207" t="str">
        <f t="shared" si="22"/>
        <v/>
      </c>
      <c r="AQ132" s="316"/>
    </row>
    <row r="133" spans="1:55" s="129" customFormat="1" x14ac:dyDescent="0.2">
      <c r="A133" s="335"/>
      <c r="B133" s="313"/>
      <c r="C133" s="313"/>
      <c r="D133" s="328"/>
      <c r="E133" s="135"/>
      <c r="F133" s="313"/>
      <c r="G133" s="35"/>
      <c r="H133" s="35"/>
      <c r="I133" s="35"/>
      <c r="J133" s="35"/>
      <c r="K133" s="34"/>
      <c r="L133" s="34"/>
      <c r="M133" s="311"/>
      <c r="N133" s="325"/>
      <c r="O133" s="313"/>
      <c r="P133" s="313"/>
      <c r="Q133" s="313"/>
      <c r="R133" s="313"/>
      <c r="S133" s="313"/>
      <c r="T133" s="313"/>
      <c r="U133" s="314"/>
      <c r="V133" s="314"/>
      <c r="W133" s="314"/>
      <c r="X133" s="314"/>
      <c r="Y133" s="314"/>
      <c r="Z133" s="333"/>
      <c r="AA133" s="314"/>
      <c r="AB133" s="207" t="str">
        <f t="shared" si="20"/>
        <v/>
      </c>
      <c r="AC133" s="322"/>
      <c r="AD133" s="208" t="str">
        <f>IF(AND(I133="",J133=""),"","3) ")</f>
        <v/>
      </c>
      <c r="AE133" s="319"/>
      <c r="AF133" s="319"/>
      <c r="AG133" s="319"/>
      <c r="AH133" s="207" t="str">
        <f>IF(AND(E133=""),"","3) ")</f>
        <v/>
      </c>
      <c r="AI133" s="319"/>
      <c r="AJ133" s="319"/>
      <c r="AK133" s="207"/>
      <c r="AL133" s="208"/>
      <c r="AM133" s="207" t="str">
        <f t="shared" si="21"/>
        <v/>
      </c>
      <c r="AN133" s="209" t="str">
        <f>IF(AO133&lt;&gt;"",SUM($AM$3:AM133),"")</f>
        <v/>
      </c>
      <c r="AO133" s="207" t="str">
        <f t="shared" si="22"/>
        <v/>
      </c>
      <c r="AQ133" s="316"/>
    </row>
    <row r="134" spans="1:55" s="129" customFormat="1" x14ac:dyDescent="0.2">
      <c r="A134" s="335"/>
      <c r="B134" s="313"/>
      <c r="C134" s="313"/>
      <c r="D134" s="329"/>
      <c r="E134" s="132"/>
      <c r="F134" s="313"/>
      <c r="G134" s="35"/>
      <c r="H134" s="35"/>
      <c r="I134" s="35"/>
      <c r="J134" s="35"/>
      <c r="K134" s="34"/>
      <c r="L134" s="34"/>
      <c r="M134" s="311"/>
      <c r="N134" s="325"/>
      <c r="O134" s="313"/>
      <c r="P134" s="313"/>
      <c r="Q134" s="313"/>
      <c r="R134" s="313"/>
      <c r="S134" s="313"/>
      <c r="T134" s="313"/>
      <c r="U134" s="314"/>
      <c r="V134" s="314"/>
      <c r="W134" s="314"/>
      <c r="X134" s="314"/>
      <c r="Y134" s="314"/>
      <c r="Z134" s="333"/>
      <c r="AA134" s="314"/>
      <c r="AB134" s="207" t="str">
        <f t="shared" si="20"/>
        <v/>
      </c>
      <c r="AC134" s="322"/>
      <c r="AD134" s="208" t="str">
        <f>IF(AND(I134="",J134=""),"","4) ")</f>
        <v/>
      </c>
      <c r="AE134" s="319"/>
      <c r="AF134" s="319"/>
      <c r="AG134" s="319"/>
      <c r="AH134" s="207" t="str">
        <f>IF(AND(E134=""),"","4) ")</f>
        <v/>
      </c>
      <c r="AI134" s="319"/>
      <c r="AJ134" s="319"/>
      <c r="AK134" s="207"/>
      <c r="AL134" s="208"/>
      <c r="AM134" s="207" t="str">
        <f t="shared" si="21"/>
        <v/>
      </c>
      <c r="AN134" s="209" t="str">
        <f>IF(AO134&lt;&gt;"",SUM($AM$3:AM134),"")</f>
        <v/>
      </c>
      <c r="AO134" s="207" t="str">
        <f t="shared" si="22"/>
        <v/>
      </c>
      <c r="AQ134" s="316"/>
    </row>
    <row r="135" spans="1:55" s="129" customFormat="1" x14ac:dyDescent="0.2">
      <c r="A135" s="335"/>
      <c r="B135" s="313"/>
      <c r="C135" s="313"/>
      <c r="D135" s="330" t="s">
        <v>184</v>
      </c>
      <c r="E135" s="135"/>
      <c r="F135" s="313"/>
      <c r="G135" s="35"/>
      <c r="H135" s="35"/>
      <c r="I135" s="35"/>
      <c r="J135" s="35"/>
      <c r="K135" s="34"/>
      <c r="L135" s="34"/>
      <c r="M135" s="311"/>
      <c r="N135" s="325"/>
      <c r="O135" s="313"/>
      <c r="P135" s="313"/>
      <c r="Q135" s="313"/>
      <c r="R135" s="313"/>
      <c r="S135" s="313"/>
      <c r="T135" s="313"/>
      <c r="U135" s="314"/>
      <c r="V135" s="314"/>
      <c r="W135" s="314"/>
      <c r="X135" s="314"/>
      <c r="Y135" s="314"/>
      <c r="Z135" s="333"/>
      <c r="AA135" s="314"/>
      <c r="AB135" s="207" t="str">
        <f t="shared" si="20"/>
        <v/>
      </c>
      <c r="AC135" s="322"/>
      <c r="AD135" s="208" t="str">
        <f>IF(AND(I135="",J135=""),"","5) ")</f>
        <v/>
      </c>
      <c r="AE135" s="319"/>
      <c r="AF135" s="319"/>
      <c r="AG135" s="319"/>
      <c r="AH135" s="207" t="str">
        <f>IF(AND(E135=""),"","1) ")</f>
        <v/>
      </c>
      <c r="AI135" s="319"/>
      <c r="AJ135" s="319"/>
      <c r="AK135" s="207"/>
      <c r="AL135" s="208"/>
      <c r="AM135" s="207" t="str">
        <f t="shared" si="21"/>
        <v/>
      </c>
      <c r="AN135" s="209" t="str">
        <f>IF(AO135&lt;&gt;"",SUM($AM$3:AM135),"")</f>
        <v/>
      </c>
      <c r="AO135" s="207" t="str">
        <f t="shared" si="22"/>
        <v/>
      </c>
      <c r="AQ135" s="316"/>
    </row>
    <row r="136" spans="1:55" s="129" customFormat="1" x14ac:dyDescent="0.2">
      <c r="A136" s="236" t="str">
        <f ca="1">IF(A131&lt;&gt;"","Lesson"&amp;" "&amp;MATCH($A$1,AX131:BC131,0),"")</f>
        <v>Lesson 5</v>
      </c>
      <c r="B136" s="313"/>
      <c r="C136" s="313"/>
      <c r="D136" s="331"/>
      <c r="E136" s="132"/>
      <c r="F136" s="313"/>
      <c r="G136" s="35"/>
      <c r="H136" s="35"/>
      <c r="I136" s="35"/>
      <c r="J136" s="35"/>
      <c r="K136" s="34"/>
      <c r="L136" s="34"/>
      <c r="M136" s="311"/>
      <c r="N136" s="325"/>
      <c r="O136" s="313"/>
      <c r="P136" s="313"/>
      <c r="Q136" s="313"/>
      <c r="R136" s="313"/>
      <c r="S136" s="313"/>
      <c r="T136" s="313"/>
      <c r="U136" s="314"/>
      <c r="V136" s="314"/>
      <c r="W136" s="314"/>
      <c r="X136" s="314"/>
      <c r="Y136" s="314"/>
      <c r="Z136" s="333"/>
      <c r="AA136" s="314"/>
      <c r="AB136" s="207" t="str">
        <f t="shared" si="20"/>
        <v/>
      </c>
      <c r="AC136" s="322"/>
      <c r="AD136" s="208" t="str">
        <f>IF(AND(I136="",J136=""),"","6) ")</f>
        <v/>
      </c>
      <c r="AE136" s="319"/>
      <c r="AF136" s="319"/>
      <c r="AG136" s="319"/>
      <c r="AH136" s="207" t="str">
        <f>IF(AND(E136=""),"","2) ")</f>
        <v/>
      </c>
      <c r="AI136" s="319"/>
      <c r="AJ136" s="319"/>
      <c r="AK136" s="207"/>
      <c r="AL136" s="208"/>
      <c r="AM136" s="207" t="str">
        <f t="shared" si="21"/>
        <v/>
      </c>
      <c r="AN136" s="209" t="str">
        <f>IF(AO136&lt;&gt;"",SUM($AM$3:AM136),"")</f>
        <v/>
      </c>
      <c r="AO136" s="207" t="str">
        <f t="shared" si="22"/>
        <v/>
      </c>
      <c r="AQ136" s="316"/>
    </row>
    <row r="137" spans="1:55" s="129" customFormat="1" x14ac:dyDescent="0.2">
      <c r="A137" s="237" t="str">
        <f ca="1">IF(A131&lt;&gt;"","Room"&amp;VLOOKUP(A131,Rooms,MATCH($A$1,AX131:BC131,0)+1,FALSE),"")</f>
        <v>Room</v>
      </c>
      <c r="B137" s="313"/>
      <c r="C137" s="313"/>
      <c r="D137" s="331"/>
      <c r="E137" s="135"/>
      <c r="F137" s="313"/>
      <c r="G137" s="35"/>
      <c r="H137" s="35"/>
      <c r="I137" s="35"/>
      <c r="J137" s="35"/>
      <c r="K137" s="34"/>
      <c r="L137" s="34"/>
      <c r="M137" s="311"/>
      <c r="N137" s="325"/>
      <c r="O137" s="313"/>
      <c r="P137" s="313"/>
      <c r="Q137" s="313"/>
      <c r="R137" s="313"/>
      <c r="S137" s="313"/>
      <c r="T137" s="313"/>
      <c r="U137" s="314"/>
      <c r="V137" s="314"/>
      <c r="W137" s="314"/>
      <c r="X137" s="314"/>
      <c r="Y137" s="314"/>
      <c r="Z137" s="333"/>
      <c r="AA137" s="314"/>
      <c r="AB137" s="207" t="str">
        <f t="shared" si="20"/>
        <v/>
      </c>
      <c r="AC137" s="322"/>
      <c r="AD137" s="208" t="str">
        <f>IF(AND(I137="",J137=""),"","7) ")</f>
        <v/>
      </c>
      <c r="AE137" s="319"/>
      <c r="AF137" s="319"/>
      <c r="AG137" s="319"/>
      <c r="AH137" s="207" t="str">
        <f>IF(AND(E137=""),"","3) ")</f>
        <v/>
      </c>
      <c r="AI137" s="319"/>
      <c r="AJ137" s="319"/>
      <c r="AK137" s="207"/>
      <c r="AL137" s="208"/>
      <c r="AM137" s="207" t="str">
        <f t="shared" si="21"/>
        <v/>
      </c>
      <c r="AN137" s="209" t="str">
        <f>IF(AO137&lt;&gt;"",SUM($AM$3:AM137),"")</f>
        <v/>
      </c>
      <c r="AO137" s="207" t="str">
        <f t="shared" si="22"/>
        <v/>
      </c>
      <c r="AQ137" s="316"/>
    </row>
    <row r="138" spans="1:55" s="129" customFormat="1" x14ac:dyDescent="0.2">
      <c r="A138" s="238"/>
      <c r="B138" s="313"/>
      <c r="C138" s="313"/>
      <c r="D138" s="332"/>
      <c r="E138" s="132"/>
      <c r="F138" s="313"/>
      <c r="G138" s="35" t="s">
        <v>76</v>
      </c>
      <c r="H138" s="35"/>
      <c r="I138" s="35"/>
      <c r="J138" s="35"/>
      <c r="K138" s="34"/>
      <c r="L138" s="36"/>
      <c r="M138" s="312"/>
      <c r="N138" s="326"/>
      <c r="O138" s="313"/>
      <c r="P138" s="313"/>
      <c r="Q138" s="313"/>
      <c r="R138" s="313"/>
      <c r="S138" s="313"/>
      <c r="T138" s="313"/>
      <c r="U138" s="314"/>
      <c r="V138" s="314"/>
      <c r="W138" s="314"/>
      <c r="X138" s="314"/>
      <c r="Y138" s="314"/>
      <c r="Z138" s="333"/>
      <c r="AA138" s="314"/>
      <c r="AB138" s="207" t="str">
        <f ca="1">IF(M131="","",M131)</f>
        <v/>
      </c>
      <c r="AC138" s="323"/>
      <c r="AD138" s="208" t="str">
        <f>IF(AND(I138="",J138=""),"","8) ")</f>
        <v/>
      </c>
      <c r="AE138" s="320"/>
      <c r="AF138" s="320"/>
      <c r="AG138" s="320"/>
      <c r="AH138" s="207" t="str">
        <f>IF(AND(E138=""),"","4) ")</f>
        <v/>
      </c>
      <c r="AI138" s="320"/>
      <c r="AJ138" s="320"/>
      <c r="AK138" s="207"/>
      <c r="AL138" s="208"/>
      <c r="AM138" s="207" t="str">
        <f t="shared" ca="1" si="21"/>
        <v/>
      </c>
      <c r="AN138" s="209" t="str">
        <f ca="1">IF(AO138&lt;&gt;"",SUM($AM$3:AM138),"")</f>
        <v/>
      </c>
      <c r="AO138" s="207" t="str">
        <f t="shared" ca="1" si="22"/>
        <v/>
      </c>
      <c r="AQ138" s="317"/>
    </row>
    <row r="139" spans="1:55" s="129" customFormat="1" x14ac:dyDescent="0.2">
      <c r="A139" s="334" t="str">
        <f ca="1">IF(ISNA(VLOOKUP(AC139,INDIRECT($AL$1),2, FALSE)),"", VLOOKUP(AC139,INDIRECT($AL$1),2, FALSE))</f>
        <v>Wednesday 1st Dec</v>
      </c>
      <c r="B139" s="313"/>
      <c r="C139" s="313"/>
      <c r="D139" s="327" t="s">
        <v>183</v>
      </c>
      <c r="E139" s="135"/>
      <c r="F139" s="313"/>
      <c r="G139" s="35" t="s">
        <v>75</v>
      </c>
      <c r="H139" s="35"/>
      <c r="I139" s="35"/>
      <c r="J139" s="35"/>
      <c r="K139" s="34"/>
      <c r="L139" s="34"/>
      <c r="M139" s="310" t="str">
        <f ca="1">AQ139</f>
        <v/>
      </c>
      <c r="N139" s="324"/>
      <c r="O139" s="313"/>
      <c r="P139" s="313"/>
      <c r="Q139" s="313"/>
      <c r="R139" s="313"/>
      <c r="S139" s="313"/>
      <c r="T139" s="313"/>
      <c r="U139" s="314"/>
      <c r="V139" s="314"/>
      <c r="W139" s="314"/>
      <c r="X139" s="314"/>
      <c r="Y139" s="314"/>
      <c r="Z139" s="314"/>
      <c r="AA139" s="314"/>
      <c r="AB139" s="207" t="str">
        <f t="shared" ref="AB139:AB145" si="23">IF(L139="Yes",J139,"")</f>
        <v/>
      </c>
      <c r="AC139" s="321">
        <v>18</v>
      </c>
      <c r="AD139" s="208" t="str">
        <f>IF(AND(I139="",J139=""),"","1) ")</f>
        <v/>
      </c>
      <c r="AE139" s="318" t="str">
        <f>CONCATENATE(AD139,I139,J139," ",H139,CHAR(10),AD140,I140,J140," ",H140,CHAR(10),AD141,I141,J141," ",H141,CHAR(10),AD142,I142,J142," ",H142,CHAR(10),AD143,I143,J143," ",H143,CHAR(10))</f>
        <v xml:space="preserve"> 
</v>
      </c>
      <c r="AF139" s="318" t="str">
        <f>CONCATENATE(AD144,I144,J144," ",H144,CHAR(10),AD145,I145,J145," ",H145,CHAR(10),AD146,I146,J146," ",H146,CHAR(10))</f>
        <v xml:space="preserve"> 
</v>
      </c>
      <c r="AG139" s="318" t="str">
        <f>CONCATENATE(AE139,AF139)</f>
        <v xml:space="preserve"> 
</v>
      </c>
      <c r="AH139" s="207" t="str">
        <f>IF(AND(E139=""),"","1) ")</f>
        <v/>
      </c>
      <c r="AI139" s="318" t="str">
        <f>CONCATENATE(AH139,E139,CHAR(10),AH140,E140,CHAR(10),AH141,E141,CHAR(10),AH142,E142)</f>
        <v xml:space="preserve">
</v>
      </c>
      <c r="AJ139" s="318" t="str">
        <f>CONCATENATE(AH143,E143,CHAR(10),AH144,E144,CHAR(10),AH145,E145,CHAR(10),AH146,E146)</f>
        <v xml:space="preserve">
</v>
      </c>
      <c r="AK139" s="207"/>
      <c r="AL139" s="207"/>
      <c r="AM139" s="207" t="str">
        <f t="shared" si="21"/>
        <v/>
      </c>
      <c r="AN139" s="207" t="str">
        <f>IF(AO139&lt;&gt;"",SUM($AM$3:AM139),"")</f>
        <v/>
      </c>
      <c r="AO139" s="207" t="str">
        <f t="shared" si="22"/>
        <v/>
      </c>
      <c r="AQ139" s="315" t="str">
        <f ca="1">IF(ISNA(VLOOKUP(A139,Homework,$AK$1+1,FALSE)), "",VLOOKUP(A139,Homework,$AK$1+1,FALSE))</f>
        <v/>
      </c>
      <c r="AX139" s="129" t="str">
        <f ca="1">IF(ISNA(VLOOKUP($A139,Timetable,$AX$1,FALSE)),"",VLOOKUP($A139,Timetable,$AX$1,FALSE))</f>
        <v>11b3</v>
      </c>
      <c r="AY139" s="129" t="str">
        <f ca="1">IF(ISNA(VLOOKUP($A139,Timetable,$AY$1,FALSE)),"",VLOOKUP($A139,Timetable,$AY$1,FALSE))</f>
        <v>9b4</v>
      </c>
      <c r="AZ139" s="129" t="str">
        <f ca="1">IF(ISNA(VLOOKUP($A139,Timetable,$AZ$1,FALSE)),"",VLOOKUP($A139,Timetable,$AZ$1,FALSE))</f>
        <v/>
      </c>
      <c r="BA139" s="129">
        <f ca="1">IF(ISNA(VLOOKUP($A139,Timetable,$BA$1,FALSE)),"",VLOOKUP($A139,Timetable,$BA$1,FALSE))</f>
        <v>13</v>
      </c>
      <c r="BB139" s="129" t="str">
        <f ca="1">IF(ISNA(VLOOKUP($A139,Timetable,$BB$1,FALSE)),"",VLOOKUP($A139,Timetable,$BB$1,FALSE))</f>
        <v/>
      </c>
      <c r="BC139" s="129" t="str">
        <f ca="1">IF(ISNA(VLOOKUP($A139,Timetable,$BC$1,FALSE)),"",VLOOKUP($A139,Timetable,$BC$1,FALSE))</f>
        <v/>
      </c>
    </row>
    <row r="140" spans="1:55" s="129" customFormat="1" x14ac:dyDescent="0.2">
      <c r="A140" s="335"/>
      <c r="B140" s="313"/>
      <c r="C140" s="313"/>
      <c r="D140" s="328"/>
      <c r="E140" s="132"/>
      <c r="F140" s="313"/>
      <c r="G140" s="35" t="s">
        <v>77</v>
      </c>
      <c r="H140" s="35"/>
      <c r="I140" s="35"/>
      <c r="J140" s="35"/>
      <c r="K140" s="34"/>
      <c r="L140" s="34"/>
      <c r="M140" s="311"/>
      <c r="N140" s="325"/>
      <c r="O140" s="313"/>
      <c r="P140" s="313"/>
      <c r="Q140" s="313"/>
      <c r="R140" s="313"/>
      <c r="S140" s="313"/>
      <c r="T140" s="313"/>
      <c r="U140" s="314"/>
      <c r="V140" s="314"/>
      <c r="W140" s="314"/>
      <c r="X140" s="314"/>
      <c r="Y140" s="314"/>
      <c r="Z140" s="333"/>
      <c r="AA140" s="314"/>
      <c r="AB140" s="207" t="str">
        <f t="shared" si="23"/>
        <v/>
      </c>
      <c r="AC140" s="322"/>
      <c r="AD140" s="208" t="str">
        <f>IF(AND(I140="",J140=""),"","2) ")</f>
        <v/>
      </c>
      <c r="AE140" s="319"/>
      <c r="AF140" s="319"/>
      <c r="AG140" s="319"/>
      <c r="AH140" s="207" t="str">
        <f>IF(AND(E140=""),"","2) ")</f>
        <v/>
      </c>
      <c r="AI140" s="319"/>
      <c r="AJ140" s="319"/>
      <c r="AK140" s="207"/>
      <c r="AL140" s="208"/>
      <c r="AM140" s="207" t="str">
        <f t="shared" si="21"/>
        <v/>
      </c>
      <c r="AN140" s="207" t="str">
        <f>IF(AO140&lt;&gt;"",SUM($AM$3:AM140),"")</f>
        <v/>
      </c>
      <c r="AO140" s="207" t="str">
        <f t="shared" si="22"/>
        <v/>
      </c>
      <c r="AQ140" s="316"/>
    </row>
    <row r="141" spans="1:55" s="129" customFormat="1" x14ac:dyDescent="0.2">
      <c r="A141" s="335"/>
      <c r="B141" s="313"/>
      <c r="C141" s="313"/>
      <c r="D141" s="328"/>
      <c r="E141" s="135"/>
      <c r="F141" s="313"/>
      <c r="G141" s="35"/>
      <c r="H141" s="35"/>
      <c r="I141" s="35"/>
      <c r="J141" s="35"/>
      <c r="K141" s="34"/>
      <c r="L141" s="34"/>
      <c r="M141" s="311"/>
      <c r="N141" s="325"/>
      <c r="O141" s="313"/>
      <c r="P141" s="313"/>
      <c r="Q141" s="313"/>
      <c r="R141" s="313"/>
      <c r="S141" s="313"/>
      <c r="T141" s="313"/>
      <c r="U141" s="314"/>
      <c r="V141" s="314"/>
      <c r="W141" s="314"/>
      <c r="X141" s="314"/>
      <c r="Y141" s="314"/>
      <c r="Z141" s="333"/>
      <c r="AA141" s="314"/>
      <c r="AB141" s="207" t="str">
        <f t="shared" si="23"/>
        <v/>
      </c>
      <c r="AC141" s="322"/>
      <c r="AD141" s="208" t="str">
        <f>IF(AND(I141="",J141=""),"","3) ")</f>
        <v/>
      </c>
      <c r="AE141" s="319"/>
      <c r="AF141" s="319"/>
      <c r="AG141" s="319"/>
      <c r="AH141" s="207" t="str">
        <f>IF(AND(E141=""),"","3) ")</f>
        <v/>
      </c>
      <c r="AI141" s="319"/>
      <c r="AJ141" s="319"/>
      <c r="AK141" s="207"/>
      <c r="AL141" s="208"/>
      <c r="AM141" s="207" t="str">
        <f t="shared" si="21"/>
        <v/>
      </c>
      <c r="AN141" s="209" t="str">
        <f>IF(AO141&lt;&gt;"",SUM($AM$3:AM141),"")</f>
        <v/>
      </c>
      <c r="AO141" s="207" t="str">
        <f t="shared" si="22"/>
        <v/>
      </c>
      <c r="AQ141" s="316"/>
    </row>
    <row r="142" spans="1:55" s="129" customFormat="1" x14ac:dyDescent="0.2">
      <c r="A142" s="335"/>
      <c r="B142" s="313"/>
      <c r="C142" s="313"/>
      <c r="D142" s="329"/>
      <c r="E142" s="132"/>
      <c r="F142" s="313"/>
      <c r="G142" s="35"/>
      <c r="H142" s="35"/>
      <c r="I142" s="35"/>
      <c r="J142" s="35"/>
      <c r="K142" s="34"/>
      <c r="L142" s="34"/>
      <c r="M142" s="311"/>
      <c r="N142" s="325"/>
      <c r="O142" s="313"/>
      <c r="P142" s="313"/>
      <c r="Q142" s="313"/>
      <c r="R142" s="313"/>
      <c r="S142" s="313"/>
      <c r="T142" s="313"/>
      <c r="U142" s="314"/>
      <c r="V142" s="314"/>
      <c r="W142" s="314"/>
      <c r="X142" s="314"/>
      <c r="Y142" s="314"/>
      <c r="Z142" s="333"/>
      <c r="AA142" s="314"/>
      <c r="AB142" s="207" t="str">
        <f t="shared" si="23"/>
        <v/>
      </c>
      <c r="AC142" s="322"/>
      <c r="AD142" s="208" t="str">
        <f>IF(AND(I142="",J142=""),"","4) ")</f>
        <v/>
      </c>
      <c r="AE142" s="319"/>
      <c r="AF142" s="319"/>
      <c r="AG142" s="319"/>
      <c r="AH142" s="207" t="str">
        <f>IF(AND(E142=""),"","4) ")</f>
        <v/>
      </c>
      <c r="AI142" s="319"/>
      <c r="AJ142" s="319"/>
      <c r="AK142" s="207"/>
      <c r="AL142" s="208"/>
      <c r="AM142" s="207" t="str">
        <f t="shared" si="21"/>
        <v/>
      </c>
      <c r="AN142" s="209" t="str">
        <f>IF(AO142&lt;&gt;"",SUM($AM$3:AM142),"")</f>
        <v/>
      </c>
      <c r="AO142" s="207" t="str">
        <f t="shared" si="22"/>
        <v/>
      </c>
      <c r="AQ142" s="316"/>
    </row>
    <row r="143" spans="1:55" s="129" customFormat="1" x14ac:dyDescent="0.2">
      <c r="A143" s="335"/>
      <c r="B143" s="313"/>
      <c r="C143" s="313"/>
      <c r="D143" s="330" t="s">
        <v>184</v>
      </c>
      <c r="E143" s="135"/>
      <c r="F143" s="313"/>
      <c r="G143" s="35"/>
      <c r="H143" s="35"/>
      <c r="I143" s="35"/>
      <c r="J143" s="35"/>
      <c r="K143" s="34"/>
      <c r="L143" s="34"/>
      <c r="M143" s="311"/>
      <c r="N143" s="325"/>
      <c r="O143" s="313"/>
      <c r="P143" s="313"/>
      <c r="Q143" s="313"/>
      <c r="R143" s="313"/>
      <c r="S143" s="313"/>
      <c r="T143" s="313"/>
      <c r="U143" s="314"/>
      <c r="V143" s="314"/>
      <c r="W143" s="314"/>
      <c r="X143" s="314"/>
      <c r="Y143" s="314"/>
      <c r="Z143" s="333"/>
      <c r="AA143" s="314"/>
      <c r="AB143" s="207" t="str">
        <f t="shared" si="23"/>
        <v/>
      </c>
      <c r="AC143" s="322"/>
      <c r="AD143" s="208" t="str">
        <f>IF(AND(I143="",J143=""),"","5) ")</f>
        <v/>
      </c>
      <c r="AE143" s="319"/>
      <c r="AF143" s="319"/>
      <c r="AG143" s="319"/>
      <c r="AH143" s="207" t="str">
        <f>IF(AND(E143=""),"","1) ")</f>
        <v/>
      </c>
      <c r="AI143" s="319"/>
      <c r="AJ143" s="319"/>
      <c r="AK143" s="207"/>
      <c r="AL143" s="208"/>
      <c r="AM143" s="207" t="str">
        <f t="shared" si="21"/>
        <v/>
      </c>
      <c r="AN143" s="209" t="str">
        <f>IF(AO143&lt;&gt;"",SUM($AM$3:AM143),"")</f>
        <v/>
      </c>
      <c r="AO143" s="207" t="str">
        <f t="shared" si="22"/>
        <v/>
      </c>
      <c r="AQ143" s="316"/>
    </row>
    <row r="144" spans="1:55" s="129" customFormat="1" x14ac:dyDescent="0.2">
      <c r="A144" s="236" t="str">
        <f ca="1">IF(A139&lt;&gt;"","Lesson"&amp;" "&amp;MATCH($A$1,AX139:BC139,0),"")</f>
        <v>Lesson 1</v>
      </c>
      <c r="B144" s="313"/>
      <c r="C144" s="313"/>
      <c r="D144" s="331"/>
      <c r="E144" s="132"/>
      <c r="F144" s="313"/>
      <c r="G144" s="35"/>
      <c r="H144" s="35"/>
      <c r="I144" s="35"/>
      <c r="J144" s="35"/>
      <c r="K144" s="34"/>
      <c r="L144" s="34"/>
      <c r="M144" s="311"/>
      <c r="N144" s="325"/>
      <c r="O144" s="313"/>
      <c r="P144" s="313"/>
      <c r="Q144" s="313"/>
      <c r="R144" s="313"/>
      <c r="S144" s="313"/>
      <c r="T144" s="313"/>
      <c r="U144" s="314"/>
      <c r="V144" s="314"/>
      <c r="W144" s="314"/>
      <c r="X144" s="314"/>
      <c r="Y144" s="314"/>
      <c r="Z144" s="333"/>
      <c r="AA144" s="314"/>
      <c r="AB144" s="207" t="str">
        <f t="shared" si="23"/>
        <v/>
      </c>
      <c r="AC144" s="322"/>
      <c r="AD144" s="208" t="str">
        <f>IF(AND(I144="",J144=""),"","6) ")</f>
        <v/>
      </c>
      <c r="AE144" s="319"/>
      <c r="AF144" s="319"/>
      <c r="AG144" s="319"/>
      <c r="AH144" s="207" t="str">
        <f>IF(AND(E144=""),"","2) ")</f>
        <v/>
      </c>
      <c r="AI144" s="319"/>
      <c r="AJ144" s="319"/>
      <c r="AK144" s="207"/>
      <c r="AL144" s="208"/>
      <c r="AM144" s="207" t="str">
        <f t="shared" si="21"/>
        <v/>
      </c>
      <c r="AN144" s="209" t="str">
        <f>IF(AO144&lt;&gt;"",SUM($AM$3:AM144),"")</f>
        <v/>
      </c>
      <c r="AO144" s="207" t="str">
        <f t="shared" si="22"/>
        <v/>
      </c>
      <c r="AQ144" s="316"/>
    </row>
    <row r="145" spans="1:55" s="129" customFormat="1" x14ac:dyDescent="0.2">
      <c r="A145" s="237" t="str">
        <f ca="1">IF(A139&lt;&gt;"","Room"&amp;VLOOKUP(A139,Rooms,MATCH($A$1,AX139:BC139,0)+1,FALSE),"")</f>
        <v>Room</v>
      </c>
      <c r="B145" s="313"/>
      <c r="C145" s="313"/>
      <c r="D145" s="331"/>
      <c r="E145" s="135"/>
      <c r="F145" s="313"/>
      <c r="G145" s="35"/>
      <c r="H145" s="35"/>
      <c r="I145" s="35"/>
      <c r="J145" s="35"/>
      <c r="K145" s="34"/>
      <c r="L145" s="34"/>
      <c r="M145" s="311"/>
      <c r="N145" s="325"/>
      <c r="O145" s="313"/>
      <c r="P145" s="313"/>
      <c r="Q145" s="313"/>
      <c r="R145" s="313"/>
      <c r="S145" s="313"/>
      <c r="T145" s="313"/>
      <c r="U145" s="314"/>
      <c r="V145" s="314"/>
      <c r="W145" s="314"/>
      <c r="X145" s="314"/>
      <c r="Y145" s="314"/>
      <c r="Z145" s="333"/>
      <c r="AA145" s="314"/>
      <c r="AB145" s="207" t="str">
        <f t="shared" si="23"/>
        <v/>
      </c>
      <c r="AC145" s="322"/>
      <c r="AD145" s="208" t="str">
        <f>IF(AND(I145="",J145=""),"","7) ")</f>
        <v/>
      </c>
      <c r="AE145" s="319"/>
      <c r="AF145" s="319"/>
      <c r="AG145" s="319"/>
      <c r="AH145" s="207" t="str">
        <f>IF(AND(E145=""),"","3) ")</f>
        <v/>
      </c>
      <c r="AI145" s="319"/>
      <c r="AJ145" s="319"/>
      <c r="AK145" s="207"/>
      <c r="AL145" s="208"/>
      <c r="AM145" s="207" t="str">
        <f t="shared" si="21"/>
        <v/>
      </c>
      <c r="AN145" s="209" t="str">
        <f>IF(AO145&lt;&gt;"",SUM($AM$3:AM145),"")</f>
        <v/>
      </c>
      <c r="AO145" s="207" t="str">
        <f t="shared" si="22"/>
        <v/>
      </c>
      <c r="AQ145" s="316"/>
    </row>
    <row r="146" spans="1:55" s="129" customFormat="1" x14ac:dyDescent="0.2">
      <c r="A146" s="238"/>
      <c r="B146" s="313"/>
      <c r="C146" s="313"/>
      <c r="D146" s="332"/>
      <c r="E146" s="132"/>
      <c r="F146" s="313"/>
      <c r="G146" s="35" t="s">
        <v>76</v>
      </c>
      <c r="H146" s="35"/>
      <c r="I146" s="35"/>
      <c r="J146" s="35"/>
      <c r="K146" s="34"/>
      <c r="L146" s="36"/>
      <c r="M146" s="312"/>
      <c r="N146" s="326"/>
      <c r="O146" s="313"/>
      <c r="P146" s="313"/>
      <c r="Q146" s="313"/>
      <c r="R146" s="313"/>
      <c r="S146" s="313"/>
      <c r="T146" s="313"/>
      <c r="U146" s="314"/>
      <c r="V146" s="314"/>
      <c r="W146" s="314"/>
      <c r="X146" s="314"/>
      <c r="Y146" s="314"/>
      <c r="Z146" s="333"/>
      <c r="AA146" s="314"/>
      <c r="AB146" s="207" t="str">
        <f ca="1">IF(M139="","",M139)</f>
        <v/>
      </c>
      <c r="AC146" s="323"/>
      <c r="AD146" s="208" t="str">
        <f>IF(AND(I146="",J146=""),"","8) ")</f>
        <v/>
      </c>
      <c r="AE146" s="320"/>
      <c r="AF146" s="320"/>
      <c r="AG146" s="320"/>
      <c r="AH146" s="207" t="str">
        <f>IF(AND(E146=""),"","4) ")</f>
        <v/>
      </c>
      <c r="AI146" s="320"/>
      <c r="AJ146" s="320"/>
      <c r="AK146" s="207"/>
      <c r="AL146" s="208"/>
      <c r="AM146" s="207" t="str">
        <f t="shared" ca="1" si="21"/>
        <v/>
      </c>
      <c r="AN146" s="209" t="str">
        <f ca="1">IF(AO146&lt;&gt;"",SUM($AM$3:AM146),"")</f>
        <v/>
      </c>
      <c r="AO146" s="207" t="str">
        <f t="shared" ca="1" si="22"/>
        <v/>
      </c>
      <c r="AQ146" s="317"/>
    </row>
    <row r="147" spans="1:55" s="129" customFormat="1" x14ac:dyDescent="0.2">
      <c r="A147" s="334" t="str">
        <f ca="1">IF(ISNA(VLOOKUP(AC147,INDIRECT($AL$1),2, FALSE)),"", VLOOKUP(AC147,INDIRECT($AL$1),2, FALSE))</f>
        <v>Thursday 2nd Dec</v>
      </c>
      <c r="B147" s="313"/>
      <c r="C147" s="313"/>
      <c r="D147" s="327" t="s">
        <v>183</v>
      </c>
      <c r="E147" s="135"/>
      <c r="F147" s="313"/>
      <c r="G147" s="35" t="s">
        <v>75</v>
      </c>
      <c r="H147" s="35"/>
      <c r="I147" s="35"/>
      <c r="J147" s="35"/>
      <c r="K147" s="34"/>
      <c r="L147" s="34"/>
      <c r="M147" s="310" t="str">
        <f ca="1">AQ147</f>
        <v/>
      </c>
      <c r="N147" s="324"/>
      <c r="O147" s="313"/>
      <c r="P147" s="313"/>
      <c r="Q147" s="313"/>
      <c r="R147" s="313"/>
      <c r="S147" s="313"/>
      <c r="T147" s="313"/>
      <c r="U147" s="314"/>
      <c r="V147" s="314"/>
      <c r="W147" s="314"/>
      <c r="X147" s="314"/>
      <c r="Y147" s="314"/>
      <c r="Z147" s="314"/>
      <c r="AA147" s="314"/>
      <c r="AB147" s="207" t="str">
        <f t="shared" ref="AB147:AB153" si="24">IF(L147="Yes",J147,"")</f>
        <v/>
      </c>
      <c r="AC147" s="321">
        <v>19</v>
      </c>
      <c r="AD147" s="208" t="str">
        <f>IF(AND(I147="",J147=""),"","1) ")</f>
        <v/>
      </c>
      <c r="AE147" s="318" t="str">
        <f>CONCATENATE(AD147,I147,J147," ",H147,CHAR(10),AD148,I148,J148," ",H148,CHAR(10),AD149,I149,J149," ",H149,CHAR(10),AD150,I150,J150," ",H150,CHAR(10),AD151,I151,J151," ",H151,CHAR(10))</f>
        <v xml:space="preserve"> 
</v>
      </c>
      <c r="AF147" s="318" t="str">
        <f>CONCATENATE(AD152,I152,J152," ",H152,CHAR(10),AD153,I153,J153," ",H153,CHAR(10),AD154,I154,J154," ",H154,CHAR(10))</f>
        <v xml:space="preserve"> 
</v>
      </c>
      <c r="AG147" s="318" t="str">
        <f>CONCATENATE(AE147,AF147)</f>
        <v xml:space="preserve"> 
</v>
      </c>
      <c r="AH147" s="207" t="str">
        <f>IF(AND(E147=""),"","1) ")</f>
        <v/>
      </c>
      <c r="AI147" s="318" t="str">
        <f>CONCATENATE(AH147,E147,CHAR(10),AH148,E148,CHAR(10),AH149,E149,CHAR(10),AH150,E150)</f>
        <v xml:space="preserve">
</v>
      </c>
      <c r="AJ147" s="318" t="str">
        <f>CONCATENATE(AH151,E151,CHAR(10),AH152,E152,CHAR(10),AH153,E153,CHAR(10),AH154,E154)</f>
        <v xml:space="preserve">
</v>
      </c>
      <c r="AK147" s="207"/>
      <c r="AL147" s="207"/>
      <c r="AM147" s="207" t="str">
        <f t="shared" si="21"/>
        <v/>
      </c>
      <c r="AN147" s="207" t="str">
        <f>IF(AO147&lt;&gt;"",SUM($AM$3:AM147),"")</f>
        <v/>
      </c>
      <c r="AO147" s="207" t="str">
        <f t="shared" si="22"/>
        <v/>
      </c>
      <c r="AQ147" s="315" t="str">
        <f ca="1">IF(ISNA(VLOOKUP(A147,Homework,$AK$1+1,FALSE)), "",VLOOKUP(A147,Homework,$AK$1+1,FALSE))</f>
        <v/>
      </c>
      <c r="AX147" s="129">
        <f ca="1">IF(ISNA(VLOOKUP($A147,Timetable,$AX$1,FALSE)),"",VLOOKUP($A147,Timetable,$AX$1,FALSE))</f>
        <v>12</v>
      </c>
      <c r="AY147" s="129" t="str">
        <f ca="1">IF(ISNA(VLOOKUP($A147,Timetable,$AY$1,FALSE)),"",VLOOKUP($A147,Timetable,$AY$1,FALSE))</f>
        <v>10a2</v>
      </c>
      <c r="AZ147" s="129" t="str">
        <f ca="1">IF(ISNA(VLOOKUP($A147,Timetable,$AZ$1,FALSE)),"",VLOOKUP($A147,Timetable,$AZ$1,FALSE))</f>
        <v>7c2</v>
      </c>
      <c r="BA147" s="129" t="str">
        <f ca="1">IF(ISNA(VLOOKUP($A147,Timetable,$BA$1,FALSE)),"",VLOOKUP($A147,Timetable,$BA$1,FALSE))</f>
        <v>11b3</v>
      </c>
      <c r="BB147" s="129">
        <f ca="1">IF(ISNA(VLOOKUP($A147,Timetable,$BB$1,FALSE)),"",VLOOKUP($A147,Timetable,$BB$1,FALSE))</f>
        <v>13</v>
      </c>
      <c r="BC147" s="129" t="str">
        <f ca="1">IF(ISNA(VLOOKUP($A147,Timetable,$BC$1,FALSE)),"",VLOOKUP($A147,Timetable,$BC$1,FALSE))</f>
        <v/>
      </c>
    </row>
    <row r="148" spans="1:55" s="129" customFormat="1" x14ac:dyDescent="0.2">
      <c r="A148" s="335"/>
      <c r="B148" s="313"/>
      <c r="C148" s="313"/>
      <c r="D148" s="328"/>
      <c r="E148" s="132"/>
      <c r="F148" s="313"/>
      <c r="G148" s="35" t="s">
        <v>77</v>
      </c>
      <c r="H148" s="35"/>
      <c r="I148" s="35"/>
      <c r="J148" s="35"/>
      <c r="K148" s="34"/>
      <c r="L148" s="34"/>
      <c r="M148" s="311"/>
      <c r="N148" s="325"/>
      <c r="O148" s="313"/>
      <c r="P148" s="313"/>
      <c r="Q148" s="313"/>
      <c r="R148" s="313"/>
      <c r="S148" s="313"/>
      <c r="T148" s="313"/>
      <c r="U148" s="314"/>
      <c r="V148" s="314"/>
      <c r="W148" s="314"/>
      <c r="X148" s="314"/>
      <c r="Y148" s="314"/>
      <c r="Z148" s="333"/>
      <c r="AA148" s="314"/>
      <c r="AB148" s="207" t="str">
        <f t="shared" si="24"/>
        <v/>
      </c>
      <c r="AC148" s="322"/>
      <c r="AD148" s="208" t="str">
        <f>IF(AND(I148="",J148=""),"","2) ")</f>
        <v/>
      </c>
      <c r="AE148" s="319"/>
      <c r="AF148" s="319"/>
      <c r="AG148" s="319"/>
      <c r="AH148" s="207" t="str">
        <f>IF(AND(E148=""),"","2) ")</f>
        <v/>
      </c>
      <c r="AI148" s="319"/>
      <c r="AJ148" s="319"/>
      <c r="AK148" s="207"/>
      <c r="AL148" s="208"/>
      <c r="AM148" s="207" t="str">
        <f t="shared" si="21"/>
        <v/>
      </c>
      <c r="AN148" s="207" t="str">
        <f>IF(AO148&lt;&gt;"",SUM($AM$3:AM148),"")</f>
        <v/>
      </c>
      <c r="AO148" s="207" t="str">
        <f t="shared" si="22"/>
        <v/>
      </c>
      <c r="AQ148" s="316"/>
    </row>
    <row r="149" spans="1:55" s="129" customFormat="1" x14ac:dyDescent="0.2">
      <c r="A149" s="335"/>
      <c r="B149" s="313"/>
      <c r="C149" s="313"/>
      <c r="D149" s="328"/>
      <c r="E149" s="135"/>
      <c r="F149" s="313"/>
      <c r="G149" s="35"/>
      <c r="H149" s="35"/>
      <c r="I149" s="35"/>
      <c r="J149" s="35"/>
      <c r="K149" s="34"/>
      <c r="L149" s="34"/>
      <c r="M149" s="311"/>
      <c r="N149" s="325"/>
      <c r="O149" s="313"/>
      <c r="P149" s="313"/>
      <c r="Q149" s="313"/>
      <c r="R149" s="313"/>
      <c r="S149" s="313"/>
      <c r="T149" s="313"/>
      <c r="U149" s="314"/>
      <c r="V149" s="314"/>
      <c r="W149" s="314"/>
      <c r="X149" s="314"/>
      <c r="Y149" s="314"/>
      <c r="Z149" s="333"/>
      <c r="AA149" s="314"/>
      <c r="AB149" s="207" t="str">
        <f t="shared" si="24"/>
        <v/>
      </c>
      <c r="AC149" s="322"/>
      <c r="AD149" s="208" t="str">
        <f>IF(AND(I149="",J149=""),"","3) ")</f>
        <v/>
      </c>
      <c r="AE149" s="319"/>
      <c r="AF149" s="319"/>
      <c r="AG149" s="319"/>
      <c r="AH149" s="207" t="str">
        <f>IF(AND(E149=""),"","3) ")</f>
        <v/>
      </c>
      <c r="AI149" s="319"/>
      <c r="AJ149" s="319"/>
      <c r="AK149" s="207"/>
      <c r="AL149" s="208"/>
      <c r="AM149" s="207" t="str">
        <f t="shared" si="21"/>
        <v/>
      </c>
      <c r="AN149" s="209" t="str">
        <f>IF(AO149&lt;&gt;"",SUM($AM$3:AM149),"")</f>
        <v/>
      </c>
      <c r="AO149" s="207" t="str">
        <f t="shared" si="22"/>
        <v/>
      </c>
      <c r="AQ149" s="316"/>
    </row>
    <row r="150" spans="1:55" s="129" customFormat="1" x14ac:dyDescent="0.2">
      <c r="A150" s="335"/>
      <c r="B150" s="313"/>
      <c r="C150" s="313"/>
      <c r="D150" s="329"/>
      <c r="E150" s="132"/>
      <c r="F150" s="313"/>
      <c r="G150" s="35"/>
      <c r="H150" s="35"/>
      <c r="I150" s="35"/>
      <c r="J150" s="35"/>
      <c r="K150" s="34"/>
      <c r="L150" s="34"/>
      <c r="M150" s="311"/>
      <c r="N150" s="325"/>
      <c r="O150" s="313"/>
      <c r="P150" s="313"/>
      <c r="Q150" s="313"/>
      <c r="R150" s="313"/>
      <c r="S150" s="313"/>
      <c r="T150" s="313"/>
      <c r="U150" s="314"/>
      <c r="V150" s="314"/>
      <c r="W150" s="314"/>
      <c r="X150" s="314"/>
      <c r="Y150" s="314"/>
      <c r="Z150" s="333"/>
      <c r="AA150" s="314"/>
      <c r="AB150" s="207" t="str">
        <f t="shared" si="24"/>
        <v/>
      </c>
      <c r="AC150" s="322"/>
      <c r="AD150" s="208" t="str">
        <f>IF(AND(I150="",J150=""),"","4) ")</f>
        <v/>
      </c>
      <c r="AE150" s="319"/>
      <c r="AF150" s="319"/>
      <c r="AG150" s="319"/>
      <c r="AH150" s="207" t="str">
        <f>IF(AND(E150=""),"","4) ")</f>
        <v/>
      </c>
      <c r="AI150" s="319"/>
      <c r="AJ150" s="319"/>
      <c r="AK150" s="207"/>
      <c r="AL150" s="208"/>
      <c r="AM150" s="207" t="str">
        <f t="shared" si="21"/>
        <v/>
      </c>
      <c r="AN150" s="209" t="str">
        <f>IF(AO150&lt;&gt;"",SUM($AM$3:AM150),"")</f>
        <v/>
      </c>
      <c r="AO150" s="207" t="str">
        <f t="shared" si="22"/>
        <v/>
      </c>
      <c r="AQ150" s="316"/>
    </row>
    <row r="151" spans="1:55" s="129" customFormat="1" x14ac:dyDescent="0.2">
      <c r="A151" s="335"/>
      <c r="B151" s="313"/>
      <c r="C151" s="313"/>
      <c r="D151" s="330" t="s">
        <v>184</v>
      </c>
      <c r="E151" s="135"/>
      <c r="F151" s="313"/>
      <c r="G151" s="35"/>
      <c r="H151" s="35"/>
      <c r="I151" s="35"/>
      <c r="J151" s="35"/>
      <c r="K151" s="34"/>
      <c r="L151" s="34"/>
      <c r="M151" s="311"/>
      <c r="N151" s="325"/>
      <c r="O151" s="313"/>
      <c r="P151" s="313"/>
      <c r="Q151" s="313"/>
      <c r="R151" s="313"/>
      <c r="S151" s="313"/>
      <c r="T151" s="313"/>
      <c r="U151" s="314"/>
      <c r="V151" s="314"/>
      <c r="W151" s="314"/>
      <c r="X151" s="314"/>
      <c r="Y151" s="314"/>
      <c r="Z151" s="333"/>
      <c r="AA151" s="314"/>
      <c r="AB151" s="207" t="str">
        <f t="shared" si="24"/>
        <v/>
      </c>
      <c r="AC151" s="322"/>
      <c r="AD151" s="208" t="str">
        <f>IF(AND(I151="",J151=""),"","5) ")</f>
        <v/>
      </c>
      <c r="AE151" s="319"/>
      <c r="AF151" s="319"/>
      <c r="AG151" s="319"/>
      <c r="AH151" s="207" t="str">
        <f>IF(AND(E151=""),"","1) ")</f>
        <v/>
      </c>
      <c r="AI151" s="319"/>
      <c r="AJ151" s="319"/>
      <c r="AK151" s="207"/>
      <c r="AL151" s="208"/>
      <c r="AM151" s="207" t="str">
        <f t="shared" si="21"/>
        <v/>
      </c>
      <c r="AN151" s="209" t="str">
        <f>IF(AO151&lt;&gt;"",SUM($AM$3:AM151),"")</f>
        <v/>
      </c>
      <c r="AO151" s="207" t="str">
        <f t="shared" si="22"/>
        <v/>
      </c>
      <c r="AQ151" s="316"/>
    </row>
    <row r="152" spans="1:55" s="129" customFormat="1" x14ac:dyDescent="0.2">
      <c r="A152" s="236" t="str">
        <f ca="1">IF(A147&lt;&gt;"","Lesson"&amp;" "&amp;MATCH($A$1,AX147:BC147,0),"")</f>
        <v>Lesson 4</v>
      </c>
      <c r="B152" s="313"/>
      <c r="C152" s="313"/>
      <c r="D152" s="331"/>
      <c r="E152" s="132"/>
      <c r="F152" s="313"/>
      <c r="G152" s="35"/>
      <c r="H152" s="35"/>
      <c r="I152" s="35"/>
      <c r="J152" s="35"/>
      <c r="K152" s="34"/>
      <c r="L152" s="34"/>
      <c r="M152" s="311"/>
      <c r="N152" s="325"/>
      <c r="O152" s="313"/>
      <c r="P152" s="313"/>
      <c r="Q152" s="313"/>
      <c r="R152" s="313"/>
      <c r="S152" s="313"/>
      <c r="T152" s="313"/>
      <c r="U152" s="314"/>
      <c r="V152" s="314"/>
      <c r="W152" s="314"/>
      <c r="X152" s="314"/>
      <c r="Y152" s="314"/>
      <c r="Z152" s="333"/>
      <c r="AA152" s="314"/>
      <c r="AB152" s="207" t="str">
        <f t="shared" si="24"/>
        <v/>
      </c>
      <c r="AC152" s="322"/>
      <c r="AD152" s="208" t="str">
        <f>IF(AND(I152="",J152=""),"","6) ")</f>
        <v/>
      </c>
      <c r="AE152" s="319"/>
      <c r="AF152" s="319"/>
      <c r="AG152" s="319"/>
      <c r="AH152" s="207" t="str">
        <f>IF(AND(E152=""),"","2) ")</f>
        <v/>
      </c>
      <c r="AI152" s="319"/>
      <c r="AJ152" s="319"/>
      <c r="AK152" s="207"/>
      <c r="AL152" s="208"/>
      <c r="AM152" s="207" t="str">
        <f t="shared" si="21"/>
        <v/>
      </c>
      <c r="AN152" s="209" t="str">
        <f>IF(AO152&lt;&gt;"",SUM($AM$3:AM152),"")</f>
        <v/>
      </c>
      <c r="AO152" s="207" t="str">
        <f t="shared" si="22"/>
        <v/>
      </c>
      <c r="AQ152" s="316"/>
    </row>
    <row r="153" spans="1:55" s="129" customFormat="1" x14ac:dyDescent="0.2">
      <c r="A153" s="237" t="str">
        <f ca="1">IF(A147&lt;&gt;"","Room"&amp;VLOOKUP(A147,Rooms,MATCH($A$1,AX147:BC147,0)+1,FALSE),"")</f>
        <v>Room</v>
      </c>
      <c r="B153" s="313"/>
      <c r="C153" s="313"/>
      <c r="D153" s="331"/>
      <c r="E153" s="135"/>
      <c r="F153" s="313"/>
      <c r="G153" s="35"/>
      <c r="H153" s="35"/>
      <c r="I153" s="35"/>
      <c r="J153" s="35"/>
      <c r="K153" s="34"/>
      <c r="L153" s="34"/>
      <c r="M153" s="311"/>
      <c r="N153" s="325"/>
      <c r="O153" s="313"/>
      <c r="P153" s="313"/>
      <c r="Q153" s="313"/>
      <c r="R153" s="313"/>
      <c r="S153" s="313"/>
      <c r="T153" s="313"/>
      <c r="U153" s="314"/>
      <c r="V153" s="314"/>
      <c r="W153" s="314"/>
      <c r="X153" s="314"/>
      <c r="Y153" s="314"/>
      <c r="Z153" s="333"/>
      <c r="AA153" s="314"/>
      <c r="AB153" s="207" t="str">
        <f t="shared" si="24"/>
        <v/>
      </c>
      <c r="AC153" s="322"/>
      <c r="AD153" s="208" t="str">
        <f>IF(AND(I153="",J153=""),"","7) ")</f>
        <v/>
      </c>
      <c r="AE153" s="319"/>
      <c r="AF153" s="319"/>
      <c r="AG153" s="319"/>
      <c r="AH153" s="207" t="str">
        <f>IF(AND(E153=""),"","3) ")</f>
        <v/>
      </c>
      <c r="AI153" s="319"/>
      <c r="AJ153" s="319"/>
      <c r="AK153" s="207"/>
      <c r="AL153" s="208"/>
      <c r="AM153" s="207" t="str">
        <f t="shared" si="21"/>
        <v/>
      </c>
      <c r="AN153" s="209" t="str">
        <f>IF(AO153&lt;&gt;"",SUM($AM$3:AM153),"")</f>
        <v/>
      </c>
      <c r="AO153" s="207" t="str">
        <f t="shared" si="22"/>
        <v/>
      </c>
      <c r="AQ153" s="316"/>
    </row>
    <row r="154" spans="1:55" s="129" customFormat="1" x14ac:dyDescent="0.2">
      <c r="A154" s="238"/>
      <c r="B154" s="313"/>
      <c r="C154" s="313"/>
      <c r="D154" s="332"/>
      <c r="E154" s="132"/>
      <c r="F154" s="313"/>
      <c r="G154" s="35" t="s">
        <v>76</v>
      </c>
      <c r="H154" s="35"/>
      <c r="I154" s="35"/>
      <c r="J154" s="35"/>
      <c r="K154" s="34"/>
      <c r="L154" s="36"/>
      <c r="M154" s="312"/>
      <c r="N154" s="326"/>
      <c r="O154" s="313"/>
      <c r="P154" s="313"/>
      <c r="Q154" s="313"/>
      <c r="R154" s="313"/>
      <c r="S154" s="313"/>
      <c r="T154" s="313"/>
      <c r="U154" s="314"/>
      <c r="V154" s="314"/>
      <c r="W154" s="314"/>
      <c r="X154" s="314"/>
      <c r="Y154" s="314"/>
      <c r="Z154" s="333"/>
      <c r="AA154" s="314"/>
      <c r="AB154" s="207" t="str">
        <f ca="1">IF(M147="","",M147)</f>
        <v/>
      </c>
      <c r="AC154" s="323"/>
      <c r="AD154" s="208" t="str">
        <f>IF(AND(I154="",J154=""),"","8) ")</f>
        <v/>
      </c>
      <c r="AE154" s="320"/>
      <c r="AF154" s="320"/>
      <c r="AG154" s="320"/>
      <c r="AH154" s="207" t="str">
        <f>IF(AND(E154=""),"","4) ")</f>
        <v/>
      </c>
      <c r="AI154" s="320"/>
      <c r="AJ154" s="320"/>
      <c r="AK154" s="207"/>
      <c r="AL154" s="208"/>
      <c r="AM154" s="207" t="str">
        <f t="shared" ca="1" si="21"/>
        <v/>
      </c>
      <c r="AN154" s="209" t="str">
        <f ca="1">IF(AO154&lt;&gt;"",SUM($AM$3:AM154),"")</f>
        <v/>
      </c>
      <c r="AO154" s="207" t="str">
        <f t="shared" ca="1" si="22"/>
        <v/>
      </c>
      <c r="AQ154" s="317"/>
    </row>
    <row r="155" spans="1:55" s="129" customFormat="1" x14ac:dyDescent="0.2">
      <c r="A155" s="334" t="str">
        <f ca="1">IF(ISNA(VLOOKUP(AC155,INDIRECT($AL$1),2, FALSE)),"", VLOOKUP(AC155,INDIRECT($AL$1),2, FALSE))</f>
        <v>Friday 3rd Dec</v>
      </c>
      <c r="B155" s="313"/>
      <c r="C155" s="313"/>
      <c r="D155" s="327" t="s">
        <v>183</v>
      </c>
      <c r="E155" s="135"/>
      <c r="F155" s="313"/>
      <c r="G155" s="35" t="s">
        <v>75</v>
      </c>
      <c r="H155" s="35"/>
      <c r="I155" s="35"/>
      <c r="J155" s="35"/>
      <c r="K155" s="34"/>
      <c r="L155" s="34"/>
      <c r="M155" s="310" t="str">
        <f ca="1">AQ155</f>
        <v/>
      </c>
      <c r="N155" s="324"/>
      <c r="O155" s="313"/>
      <c r="P155" s="313"/>
      <c r="Q155" s="313"/>
      <c r="R155" s="313"/>
      <c r="S155" s="313"/>
      <c r="T155" s="313"/>
      <c r="U155" s="314"/>
      <c r="V155" s="314"/>
      <c r="W155" s="314"/>
      <c r="X155" s="314"/>
      <c r="Y155" s="314"/>
      <c r="Z155" s="314"/>
      <c r="AA155" s="314"/>
      <c r="AB155" s="207" t="str">
        <f t="shared" ref="AB155:AB161" si="25">IF(L155="Yes",J155,"")</f>
        <v/>
      </c>
      <c r="AC155" s="321">
        <v>20</v>
      </c>
      <c r="AD155" s="208" t="str">
        <f>IF(AND(I155="",J155=""),"","1) ")</f>
        <v/>
      </c>
      <c r="AE155" s="318" t="str">
        <f>CONCATENATE(AD155,I155,J155," ",H155,CHAR(10),AD156,I156,J156," ",H156,CHAR(10),AD157,I157,J157," ",H157,CHAR(10),AD158,I158,J158," ",H158,CHAR(10),AD159,I159,J159," ",H159,CHAR(10))</f>
        <v xml:space="preserve"> 
</v>
      </c>
      <c r="AF155" s="318" t="str">
        <f>CONCATENATE(AD160,I160,J160," ",H160,CHAR(10),AD161,I161,J161," ",H161,CHAR(10),AD162,I162,J162," ",H162,CHAR(10))</f>
        <v xml:space="preserve"> 
</v>
      </c>
      <c r="AG155" s="318" t="str">
        <f>CONCATENATE(AE155,AF155)</f>
        <v xml:space="preserve"> 
</v>
      </c>
      <c r="AH155" s="207" t="str">
        <f>IF(AND(E155=""),"","1) ")</f>
        <v/>
      </c>
      <c r="AI155" s="318" t="str">
        <f>CONCATENATE(AH155,E155,CHAR(10),AH156,E156,CHAR(10),AH157,E157,CHAR(10),AH158,E158)</f>
        <v xml:space="preserve">
</v>
      </c>
      <c r="AJ155" s="318" t="str">
        <f>CONCATENATE(AH159,E159,CHAR(10),AH160,E160,CHAR(10),AH161,E161,CHAR(10),AH162,E162)</f>
        <v xml:space="preserve">
</v>
      </c>
      <c r="AK155" s="207"/>
      <c r="AL155" s="207"/>
      <c r="AM155" s="207" t="str">
        <f t="shared" si="21"/>
        <v/>
      </c>
      <c r="AN155" s="207" t="str">
        <f>IF(AO155&lt;&gt;"",SUM($AM$3:AM155),"")</f>
        <v/>
      </c>
      <c r="AO155" s="207" t="str">
        <f t="shared" si="22"/>
        <v/>
      </c>
      <c r="AQ155" s="315" t="str">
        <f ca="1">IF(ISNA(VLOOKUP(A155,Homework,$AK$1+1,FALSE)), "",VLOOKUP(A155,Homework,$AK$1+1,FALSE))</f>
        <v/>
      </c>
      <c r="AX155" s="129" t="str">
        <f ca="1">IF(ISNA(VLOOKUP($A155,Timetable,$AX$1,FALSE)),"",VLOOKUP($A155,Timetable,$AX$1,FALSE))</f>
        <v>11b3</v>
      </c>
      <c r="AY155" s="129">
        <f ca="1">IF(ISNA(VLOOKUP($A155,Timetable,$AY$1,FALSE)),"",VLOOKUP($A155,Timetable,$AY$1,FALSE))</f>
        <v>12</v>
      </c>
      <c r="AZ155" s="129" t="str">
        <f ca="1">IF(ISNA(VLOOKUP($A155,Timetable,$AZ$1,FALSE)),"",VLOOKUP($A155,Timetable,$AZ$1,FALSE))</f>
        <v>8a1</v>
      </c>
      <c r="BA155" s="129" t="str">
        <f ca="1">IF(ISNA(VLOOKUP($A155,Timetable,$BA$1,FALSE)),"",VLOOKUP($A155,Timetable,$BA$1,FALSE))</f>
        <v>9b4</v>
      </c>
      <c r="BB155" s="129" t="str">
        <f ca="1">IF(ISNA(VLOOKUP($A155,Timetable,$BB$1,FALSE)),"",VLOOKUP($A155,Timetable,$BB$1,FALSE))</f>
        <v/>
      </c>
      <c r="BC155" s="129" t="str">
        <f ca="1">IF(ISNA(VLOOKUP($A155,Timetable,$BC$1,FALSE)),"",VLOOKUP($A155,Timetable,$BC$1,FALSE))</f>
        <v/>
      </c>
    </row>
    <row r="156" spans="1:55" s="129" customFormat="1" x14ac:dyDescent="0.2">
      <c r="A156" s="335"/>
      <c r="B156" s="313"/>
      <c r="C156" s="313"/>
      <c r="D156" s="328"/>
      <c r="E156" s="132"/>
      <c r="F156" s="313"/>
      <c r="G156" s="35" t="s">
        <v>77</v>
      </c>
      <c r="H156" s="35"/>
      <c r="I156" s="35"/>
      <c r="J156" s="35"/>
      <c r="K156" s="34"/>
      <c r="L156" s="34"/>
      <c r="M156" s="311"/>
      <c r="N156" s="325"/>
      <c r="O156" s="313"/>
      <c r="P156" s="313"/>
      <c r="Q156" s="313"/>
      <c r="R156" s="313"/>
      <c r="S156" s="313"/>
      <c r="T156" s="313"/>
      <c r="U156" s="314"/>
      <c r="V156" s="314"/>
      <c r="W156" s="314"/>
      <c r="X156" s="314"/>
      <c r="Y156" s="314"/>
      <c r="Z156" s="333"/>
      <c r="AA156" s="314"/>
      <c r="AB156" s="207" t="str">
        <f t="shared" si="25"/>
        <v/>
      </c>
      <c r="AC156" s="322"/>
      <c r="AD156" s="208" t="str">
        <f>IF(AND(I156="",J156=""),"","2) ")</f>
        <v/>
      </c>
      <c r="AE156" s="319"/>
      <c r="AF156" s="319"/>
      <c r="AG156" s="319"/>
      <c r="AH156" s="207" t="str">
        <f>IF(AND(E156=""),"","2) ")</f>
        <v/>
      </c>
      <c r="AI156" s="319"/>
      <c r="AJ156" s="319"/>
      <c r="AK156" s="207"/>
      <c r="AL156" s="208"/>
      <c r="AM156" s="207" t="str">
        <f t="shared" si="21"/>
        <v/>
      </c>
      <c r="AN156" s="207" t="str">
        <f>IF(AO156&lt;&gt;"",SUM($AM$3:AM156),"")</f>
        <v/>
      </c>
      <c r="AO156" s="207" t="str">
        <f t="shared" si="22"/>
        <v/>
      </c>
      <c r="AQ156" s="316"/>
    </row>
    <row r="157" spans="1:55" s="129" customFormat="1" x14ac:dyDescent="0.2">
      <c r="A157" s="335"/>
      <c r="B157" s="313"/>
      <c r="C157" s="313"/>
      <c r="D157" s="328"/>
      <c r="E157" s="135"/>
      <c r="F157" s="313"/>
      <c r="G157" s="35"/>
      <c r="H157" s="35"/>
      <c r="I157" s="35"/>
      <c r="J157" s="35"/>
      <c r="K157" s="34"/>
      <c r="L157" s="34"/>
      <c r="M157" s="311"/>
      <c r="N157" s="325"/>
      <c r="O157" s="313"/>
      <c r="P157" s="313"/>
      <c r="Q157" s="313"/>
      <c r="R157" s="313"/>
      <c r="S157" s="313"/>
      <c r="T157" s="313"/>
      <c r="U157" s="314"/>
      <c r="V157" s="314"/>
      <c r="W157" s="314"/>
      <c r="X157" s="314"/>
      <c r="Y157" s="314"/>
      <c r="Z157" s="333"/>
      <c r="AA157" s="314"/>
      <c r="AB157" s="207" t="str">
        <f t="shared" si="25"/>
        <v/>
      </c>
      <c r="AC157" s="322"/>
      <c r="AD157" s="208" t="str">
        <f>IF(AND(I157="",J157=""),"","3) ")</f>
        <v/>
      </c>
      <c r="AE157" s="319"/>
      <c r="AF157" s="319"/>
      <c r="AG157" s="319"/>
      <c r="AH157" s="207" t="str">
        <f>IF(AND(E157=""),"","3) ")</f>
        <v/>
      </c>
      <c r="AI157" s="319"/>
      <c r="AJ157" s="319"/>
      <c r="AK157" s="207"/>
      <c r="AL157" s="208"/>
      <c r="AM157" s="207" t="str">
        <f t="shared" si="21"/>
        <v/>
      </c>
      <c r="AN157" s="209" t="str">
        <f>IF(AO157&lt;&gt;"",SUM($AM$3:AM157),"")</f>
        <v/>
      </c>
      <c r="AO157" s="207" t="str">
        <f t="shared" si="22"/>
        <v/>
      </c>
      <c r="AQ157" s="316"/>
    </row>
    <row r="158" spans="1:55" s="129" customFormat="1" x14ac:dyDescent="0.2">
      <c r="A158" s="335"/>
      <c r="B158" s="313"/>
      <c r="C158" s="313"/>
      <c r="D158" s="329"/>
      <c r="E158" s="132"/>
      <c r="F158" s="313"/>
      <c r="G158" s="35"/>
      <c r="H158" s="35"/>
      <c r="I158" s="35"/>
      <c r="J158" s="35"/>
      <c r="K158" s="34"/>
      <c r="L158" s="34"/>
      <c r="M158" s="311"/>
      <c r="N158" s="325"/>
      <c r="O158" s="313"/>
      <c r="P158" s="313"/>
      <c r="Q158" s="313"/>
      <c r="R158" s="313"/>
      <c r="S158" s="313"/>
      <c r="T158" s="313"/>
      <c r="U158" s="314"/>
      <c r="V158" s="314"/>
      <c r="W158" s="314"/>
      <c r="X158" s="314"/>
      <c r="Y158" s="314"/>
      <c r="Z158" s="333"/>
      <c r="AA158" s="314"/>
      <c r="AB158" s="207" t="str">
        <f t="shared" si="25"/>
        <v/>
      </c>
      <c r="AC158" s="322"/>
      <c r="AD158" s="208" t="str">
        <f>IF(AND(I158="",J158=""),"","4) ")</f>
        <v/>
      </c>
      <c r="AE158" s="319"/>
      <c r="AF158" s="319"/>
      <c r="AG158" s="319"/>
      <c r="AH158" s="207" t="str">
        <f>IF(AND(E158=""),"","4) ")</f>
        <v/>
      </c>
      <c r="AI158" s="319"/>
      <c r="AJ158" s="319"/>
      <c r="AK158" s="207"/>
      <c r="AL158" s="208"/>
      <c r="AM158" s="207" t="str">
        <f t="shared" si="21"/>
        <v/>
      </c>
      <c r="AN158" s="209" t="str">
        <f>IF(AO158&lt;&gt;"",SUM($AM$3:AM158),"")</f>
        <v/>
      </c>
      <c r="AO158" s="207" t="str">
        <f t="shared" si="22"/>
        <v/>
      </c>
      <c r="AQ158" s="316"/>
    </row>
    <row r="159" spans="1:55" s="129" customFormat="1" x14ac:dyDescent="0.2">
      <c r="A159" s="335"/>
      <c r="B159" s="313"/>
      <c r="C159" s="313"/>
      <c r="D159" s="330" t="s">
        <v>184</v>
      </c>
      <c r="E159" s="135"/>
      <c r="F159" s="313"/>
      <c r="G159" s="35"/>
      <c r="H159" s="35"/>
      <c r="I159" s="35"/>
      <c r="J159" s="35"/>
      <c r="K159" s="34"/>
      <c r="L159" s="34"/>
      <c r="M159" s="311"/>
      <c r="N159" s="325"/>
      <c r="O159" s="313"/>
      <c r="P159" s="313"/>
      <c r="Q159" s="313"/>
      <c r="R159" s="313"/>
      <c r="S159" s="313"/>
      <c r="T159" s="313"/>
      <c r="U159" s="314"/>
      <c r="V159" s="314"/>
      <c r="W159" s="314"/>
      <c r="X159" s="314"/>
      <c r="Y159" s="314"/>
      <c r="Z159" s="333"/>
      <c r="AA159" s="314"/>
      <c r="AB159" s="207" t="str">
        <f t="shared" si="25"/>
        <v/>
      </c>
      <c r="AC159" s="322"/>
      <c r="AD159" s="208" t="str">
        <f>IF(AND(I159="",J159=""),"","5) ")</f>
        <v/>
      </c>
      <c r="AE159" s="319"/>
      <c r="AF159" s="319"/>
      <c r="AG159" s="319"/>
      <c r="AH159" s="207" t="str">
        <f>IF(AND(E159=""),"","1) ")</f>
        <v/>
      </c>
      <c r="AI159" s="319"/>
      <c r="AJ159" s="319"/>
      <c r="AK159" s="207"/>
      <c r="AL159" s="208"/>
      <c r="AM159" s="207" t="str">
        <f t="shared" si="21"/>
        <v/>
      </c>
      <c r="AN159" s="209" t="str">
        <f>IF(AO159&lt;&gt;"",SUM($AM$3:AM159),"")</f>
        <v/>
      </c>
      <c r="AO159" s="207" t="str">
        <f t="shared" si="22"/>
        <v/>
      </c>
      <c r="AQ159" s="316"/>
    </row>
    <row r="160" spans="1:55" s="129" customFormat="1" x14ac:dyDescent="0.2">
      <c r="A160" s="236" t="str">
        <f ca="1">IF(A155&lt;&gt;"","Lesson"&amp;" "&amp;MATCH($A$1,AX155:BC155,0),"")</f>
        <v>Lesson 1</v>
      </c>
      <c r="B160" s="313"/>
      <c r="C160" s="313"/>
      <c r="D160" s="331"/>
      <c r="E160" s="132"/>
      <c r="F160" s="313"/>
      <c r="G160" s="35"/>
      <c r="H160" s="35"/>
      <c r="I160" s="35"/>
      <c r="J160" s="35"/>
      <c r="K160" s="34"/>
      <c r="L160" s="34"/>
      <c r="M160" s="311"/>
      <c r="N160" s="325"/>
      <c r="O160" s="313"/>
      <c r="P160" s="313"/>
      <c r="Q160" s="313"/>
      <c r="R160" s="313"/>
      <c r="S160" s="313"/>
      <c r="T160" s="313"/>
      <c r="U160" s="314"/>
      <c r="V160" s="314"/>
      <c r="W160" s="314"/>
      <c r="X160" s="314"/>
      <c r="Y160" s="314"/>
      <c r="Z160" s="333"/>
      <c r="AA160" s="314"/>
      <c r="AB160" s="207" t="str">
        <f t="shared" si="25"/>
        <v/>
      </c>
      <c r="AC160" s="322"/>
      <c r="AD160" s="208" t="str">
        <f>IF(AND(I160="",J160=""),"","6) ")</f>
        <v/>
      </c>
      <c r="AE160" s="319"/>
      <c r="AF160" s="319"/>
      <c r="AG160" s="319"/>
      <c r="AH160" s="207" t="str">
        <f>IF(AND(E160=""),"","2) ")</f>
        <v/>
      </c>
      <c r="AI160" s="319"/>
      <c r="AJ160" s="319"/>
      <c r="AK160" s="207"/>
      <c r="AL160" s="208"/>
      <c r="AM160" s="207" t="str">
        <f t="shared" si="21"/>
        <v/>
      </c>
      <c r="AN160" s="209" t="str">
        <f>IF(AO160&lt;&gt;"",SUM($AM$3:AM160),"")</f>
        <v/>
      </c>
      <c r="AO160" s="207" t="str">
        <f t="shared" si="22"/>
        <v/>
      </c>
      <c r="AQ160" s="316"/>
    </row>
    <row r="161" spans="1:55" s="129" customFormat="1" x14ac:dyDescent="0.2">
      <c r="A161" s="237" t="str">
        <f ca="1">IF(A155&lt;&gt;"","Room"&amp;VLOOKUP(A155,Rooms,MATCH($A$1,AX155:BC155,0)+1,FALSE),"")</f>
        <v>Room</v>
      </c>
      <c r="B161" s="313"/>
      <c r="C161" s="313"/>
      <c r="D161" s="331"/>
      <c r="E161" s="135"/>
      <c r="F161" s="313"/>
      <c r="G161" s="35"/>
      <c r="H161" s="35"/>
      <c r="I161" s="35"/>
      <c r="J161" s="35"/>
      <c r="K161" s="34"/>
      <c r="L161" s="34"/>
      <c r="M161" s="311"/>
      <c r="N161" s="325"/>
      <c r="O161" s="313"/>
      <c r="P161" s="313"/>
      <c r="Q161" s="313"/>
      <c r="R161" s="313"/>
      <c r="S161" s="313"/>
      <c r="T161" s="313"/>
      <c r="U161" s="314"/>
      <c r="V161" s="314"/>
      <c r="W161" s="314"/>
      <c r="X161" s="314"/>
      <c r="Y161" s="314"/>
      <c r="Z161" s="333"/>
      <c r="AA161" s="314"/>
      <c r="AB161" s="207" t="str">
        <f t="shared" si="25"/>
        <v/>
      </c>
      <c r="AC161" s="322"/>
      <c r="AD161" s="208" t="str">
        <f>IF(AND(I161="",J161=""),"","7) ")</f>
        <v/>
      </c>
      <c r="AE161" s="319"/>
      <c r="AF161" s="319"/>
      <c r="AG161" s="319"/>
      <c r="AH161" s="207" t="str">
        <f>IF(AND(E161=""),"","3) ")</f>
        <v/>
      </c>
      <c r="AI161" s="319"/>
      <c r="AJ161" s="319"/>
      <c r="AK161" s="207"/>
      <c r="AL161" s="208"/>
      <c r="AM161" s="207" t="str">
        <f t="shared" si="21"/>
        <v/>
      </c>
      <c r="AN161" s="209" t="str">
        <f>IF(AO161&lt;&gt;"",SUM($AM$3:AM161),"")</f>
        <v/>
      </c>
      <c r="AO161" s="207" t="str">
        <f t="shared" si="22"/>
        <v/>
      </c>
      <c r="AQ161" s="316"/>
    </row>
    <row r="162" spans="1:55" s="129" customFormat="1" x14ac:dyDescent="0.2">
      <c r="A162" s="238"/>
      <c r="B162" s="313"/>
      <c r="C162" s="313"/>
      <c r="D162" s="332"/>
      <c r="E162" s="132"/>
      <c r="F162" s="313"/>
      <c r="G162" s="35" t="s">
        <v>76</v>
      </c>
      <c r="H162" s="35"/>
      <c r="I162" s="35"/>
      <c r="J162" s="35"/>
      <c r="K162" s="34"/>
      <c r="L162" s="36"/>
      <c r="M162" s="312"/>
      <c r="N162" s="326"/>
      <c r="O162" s="313"/>
      <c r="P162" s="313"/>
      <c r="Q162" s="313"/>
      <c r="R162" s="313"/>
      <c r="S162" s="313"/>
      <c r="T162" s="313"/>
      <c r="U162" s="314"/>
      <c r="V162" s="314"/>
      <c r="W162" s="314"/>
      <c r="X162" s="314"/>
      <c r="Y162" s="314"/>
      <c r="Z162" s="333"/>
      <c r="AA162" s="314"/>
      <c r="AB162" s="207" t="str">
        <f ca="1">IF(M155="","",M155)</f>
        <v/>
      </c>
      <c r="AC162" s="323"/>
      <c r="AD162" s="208" t="str">
        <f>IF(AND(I162="",J162=""),"","8) ")</f>
        <v/>
      </c>
      <c r="AE162" s="320"/>
      <c r="AF162" s="320"/>
      <c r="AG162" s="320"/>
      <c r="AH162" s="207" t="str">
        <f>IF(AND(E162=""),"","4) ")</f>
        <v/>
      </c>
      <c r="AI162" s="320"/>
      <c r="AJ162" s="320"/>
      <c r="AK162" s="207"/>
      <c r="AL162" s="208"/>
      <c r="AM162" s="207" t="str">
        <f t="shared" ca="1" si="21"/>
        <v/>
      </c>
      <c r="AN162" s="209" t="str">
        <f ca="1">IF(AO162&lt;&gt;"",SUM($AM$3:AM162),"")</f>
        <v/>
      </c>
      <c r="AO162" s="207" t="str">
        <f t="shared" ca="1" si="22"/>
        <v/>
      </c>
      <c r="AQ162" s="317"/>
    </row>
    <row r="163" spans="1:55" s="129" customFormat="1" x14ac:dyDescent="0.2">
      <c r="A163" s="334" t="str">
        <f ca="1">IF(ISNA(VLOOKUP(AC163,INDIRECT($AL$1),2, FALSE)),"", VLOOKUP(AC163,INDIRECT($AL$1),2, FALSE))</f>
        <v>Tuesday 7th Dec</v>
      </c>
      <c r="B163" s="313"/>
      <c r="C163" s="313"/>
      <c r="D163" s="327" t="s">
        <v>183</v>
      </c>
      <c r="E163" s="135"/>
      <c r="F163" s="313"/>
      <c r="G163" s="35" t="s">
        <v>75</v>
      </c>
      <c r="H163" s="35"/>
      <c r="I163" s="35"/>
      <c r="J163" s="35"/>
      <c r="K163" s="34"/>
      <c r="L163" s="34"/>
      <c r="M163" s="310" t="str">
        <f ca="1">AQ163</f>
        <v/>
      </c>
      <c r="N163" s="324"/>
      <c r="O163" s="313"/>
      <c r="P163" s="313"/>
      <c r="Q163" s="313"/>
      <c r="R163" s="313"/>
      <c r="S163" s="313"/>
      <c r="T163" s="313"/>
      <c r="U163" s="314"/>
      <c r="V163" s="314"/>
      <c r="W163" s="314"/>
      <c r="X163" s="314"/>
      <c r="Y163" s="314"/>
      <c r="Z163" s="314"/>
      <c r="AA163" s="314"/>
      <c r="AB163" s="207" t="str">
        <f t="shared" ref="AB163:AB169" si="26">IF(L163="Yes",J163,"")</f>
        <v/>
      </c>
      <c r="AC163" s="321">
        <v>21</v>
      </c>
      <c r="AD163" s="208" t="str">
        <f>IF(AND(I163="",J163=""),"","1) ")</f>
        <v/>
      </c>
      <c r="AE163" s="318" t="str">
        <f>CONCATENATE(AD163,I163,J163," ",H163,CHAR(10),AD164,I164,J164," ",H164,CHAR(10),AD165,I165,J165," ",H165,CHAR(10),AD166,I166,J166," ",H166,CHAR(10),AD167,I167,J167," ",H167,CHAR(10))</f>
        <v xml:space="preserve"> 
</v>
      </c>
      <c r="AF163" s="318" t="str">
        <f>CONCATENATE(AD168,I168,J168," ",H168,CHAR(10),AD169,I169,J169," ",H169,CHAR(10),AD170,I170,J170," ",H170,CHAR(10))</f>
        <v xml:space="preserve"> 
</v>
      </c>
      <c r="AG163" s="318" t="str">
        <f>CONCATENATE(AE163,AF163)</f>
        <v xml:space="preserve"> 
</v>
      </c>
      <c r="AH163" s="207" t="str">
        <f>IF(AND(E163=""),"","1) ")</f>
        <v/>
      </c>
      <c r="AI163" s="318" t="str">
        <f>CONCATENATE(AH163,E163,CHAR(10),AH164,E164,CHAR(10),AH165,E165,CHAR(10),AH166,E166)</f>
        <v xml:space="preserve">
</v>
      </c>
      <c r="AJ163" s="318" t="str">
        <f>CONCATENATE(AH167,E167,CHAR(10),AH168,E168,CHAR(10),AH169,E169,CHAR(10),AH170,E170)</f>
        <v xml:space="preserve">
</v>
      </c>
      <c r="AK163" s="207"/>
      <c r="AL163" s="207"/>
      <c r="AM163" s="207" t="str">
        <f t="shared" si="21"/>
        <v/>
      </c>
      <c r="AN163" s="207" t="str">
        <f>IF(AO163&lt;&gt;"",SUM($AM$3:AM163),"")</f>
        <v/>
      </c>
      <c r="AO163" s="207" t="str">
        <f t="shared" si="22"/>
        <v/>
      </c>
      <c r="AQ163" s="315" t="str">
        <f ca="1">IF(ISNA(VLOOKUP(A163,Homework,$AK$1+1,FALSE)), "",VLOOKUP(A163,Homework,$AK$1+1,FALSE))</f>
        <v/>
      </c>
      <c r="AX163" s="129" t="str">
        <f ca="1">IF(ISNA(VLOOKUP($A163,Timetable,$AX$1,FALSE)),"",VLOOKUP($A163,Timetable,$AX$1,FALSE))</f>
        <v>11b3</v>
      </c>
      <c r="AY163" s="129" t="str">
        <f ca="1">IF(ISNA(VLOOKUP($A163,Timetable,$AY$1,FALSE)),"",VLOOKUP($A163,Timetable,$AY$1,FALSE))</f>
        <v>8a1</v>
      </c>
      <c r="AZ163" s="129" t="str">
        <f ca="1">IF(ISNA(VLOOKUP($A163,Timetable,$AZ$1,FALSE)),"",VLOOKUP($A163,Timetable,$AZ$1,FALSE))</f>
        <v/>
      </c>
      <c r="BA163" s="129" t="str">
        <f ca="1">IF(ISNA(VLOOKUP($A163,Timetable,$BA$1,FALSE)),"",VLOOKUP($A163,Timetable,$BA$1,FALSE))</f>
        <v/>
      </c>
      <c r="BB163" s="129">
        <f ca="1">IF(ISNA(VLOOKUP($A163,Timetable,$BB$1,FALSE)),"",VLOOKUP($A163,Timetable,$BB$1,FALSE))</f>
        <v>12</v>
      </c>
      <c r="BC163" s="129" t="str">
        <f ca="1">IF(ISNA(VLOOKUP($A163,Timetable,$BC$1,FALSE)),"",VLOOKUP($A163,Timetable,$BC$1,FALSE))</f>
        <v/>
      </c>
    </row>
    <row r="164" spans="1:55" s="129" customFormat="1" x14ac:dyDescent="0.2">
      <c r="A164" s="335"/>
      <c r="B164" s="313"/>
      <c r="C164" s="313"/>
      <c r="D164" s="328"/>
      <c r="E164" s="132"/>
      <c r="F164" s="313"/>
      <c r="G164" s="35" t="s">
        <v>77</v>
      </c>
      <c r="H164" s="35"/>
      <c r="I164" s="35"/>
      <c r="J164" s="35"/>
      <c r="K164" s="34"/>
      <c r="L164" s="34"/>
      <c r="M164" s="311"/>
      <c r="N164" s="325"/>
      <c r="O164" s="313"/>
      <c r="P164" s="313"/>
      <c r="Q164" s="313"/>
      <c r="R164" s="313"/>
      <c r="S164" s="313"/>
      <c r="T164" s="313"/>
      <c r="U164" s="314"/>
      <c r="V164" s="314"/>
      <c r="W164" s="314"/>
      <c r="X164" s="314"/>
      <c r="Y164" s="314"/>
      <c r="Z164" s="333"/>
      <c r="AA164" s="314"/>
      <c r="AB164" s="207" t="str">
        <f t="shared" si="26"/>
        <v/>
      </c>
      <c r="AC164" s="322"/>
      <c r="AD164" s="208" t="str">
        <f>IF(AND(I164="",J164=""),"","2) ")</f>
        <v/>
      </c>
      <c r="AE164" s="319"/>
      <c r="AF164" s="319"/>
      <c r="AG164" s="319"/>
      <c r="AH164" s="207" t="str">
        <f>IF(AND(E164=""),"","2) ")</f>
        <v/>
      </c>
      <c r="AI164" s="319"/>
      <c r="AJ164" s="319"/>
      <c r="AK164" s="207"/>
      <c r="AL164" s="208"/>
      <c r="AM164" s="207" t="str">
        <f t="shared" si="21"/>
        <v/>
      </c>
      <c r="AN164" s="207" t="str">
        <f>IF(AO164&lt;&gt;"",SUM($AM$3:AM164),"")</f>
        <v/>
      </c>
      <c r="AO164" s="207" t="str">
        <f t="shared" si="22"/>
        <v/>
      </c>
      <c r="AQ164" s="316"/>
    </row>
    <row r="165" spans="1:55" s="129" customFormat="1" x14ac:dyDescent="0.2">
      <c r="A165" s="335"/>
      <c r="B165" s="313"/>
      <c r="C165" s="313"/>
      <c r="D165" s="328"/>
      <c r="E165" s="135"/>
      <c r="F165" s="313"/>
      <c r="G165" s="35"/>
      <c r="H165" s="35"/>
      <c r="I165" s="35"/>
      <c r="J165" s="35"/>
      <c r="K165" s="34"/>
      <c r="L165" s="34"/>
      <c r="M165" s="311"/>
      <c r="N165" s="325"/>
      <c r="O165" s="313"/>
      <c r="P165" s="313"/>
      <c r="Q165" s="313"/>
      <c r="R165" s="313"/>
      <c r="S165" s="313"/>
      <c r="T165" s="313"/>
      <c r="U165" s="314"/>
      <c r="V165" s="314"/>
      <c r="W165" s="314"/>
      <c r="X165" s="314"/>
      <c r="Y165" s="314"/>
      <c r="Z165" s="333"/>
      <c r="AA165" s="314"/>
      <c r="AB165" s="207" t="str">
        <f t="shared" si="26"/>
        <v/>
      </c>
      <c r="AC165" s="322"/>
      <c r="AD165" s="208" t="str">
        <f>IF(AND(I165="",J165=""),"","3) ")</f>
        <v/>
      </c>
      <c r="AE165" s="319"/>
      <c r="AF165" s="319"/>
      <c r="AG165" s="319"/>
      <c r="AH165" s="207" t="str">
        <f>IF(AND(E165=""),"","3) ")</f>
        <v/>
      </c>
      <c r="AI165" s="319"/>
      <c r="AJ165" s="319"/>
      <c r="AK165" s="207"/>
      <c r="AL165" s="208"/>
      <c r="AM165" s="207" t="str">
        <f t="shared" si="21"/>
        <v/>
      </c>
      <c r="AN165" s="209" t="str">
        <f>IF(AO165&lt;&gt;"",SUM($AM$3:AM165),"")</f>
        <v/>
      </c>
      <c r="AO165" s="207" t="str">
        <f t="shared" si="22"/>
        <v/>
      </c>
      <c r="AQ165" s="316"/>
    </row>
    <row r="166" spans="1:55" s="129" customFormat="1" x14ac:dyDescent="0.2">
      <c r="A166" s="335"/>
      <c r="B166" s="313"/>
      <c r="C166" s="313"/>
      <c r="D166" s="329"/>
      <c r="E166" s="132"/>
      <c r="F166" s="313"/>
      <c r="G166" s="35"/>
      <c r="H166" s="35"/>
      <c r="I166" s="35"/>
      <c r="J166" s="35"/>
      <c r="K166" s="34"/>
      <c r="L166" s="34"/>
      <c r="M166" s="311"/>
      <c r="N166" s="325"/>
      <c r="O166" s="313"/>
      <c r="P166" s="313"/>
      <c r="Q166" s="313"/>
      <c r="R166" s="313"/>
      <c r="S166" s="313"/>
      <c r="T166" s="313"/>
      <c r="U166" s="314"/>
      <c r="V166" s="314"/>
      <c r="W166" s="314"/>
      <c r="X166" s="314"/>
      <c r="Y166" s="314"/>
      <c r="Z166" s="333"/>
      <c r="AA166" s="314"/>
      <c r="AB166" s="207" t="str">
        <f t="shared" si="26"/>
        <v/>
      </c>
      <c r="AC166" s="322"/>
      <c r="AD166" s="208" t="str">
        <f>IF(AND(I166="",J166=""),"","4) ")</f>
        <v/>
      </c>
      <c r="AE166" s="319"/>
      <c r="AF166" s="319"/>
      <c r="AG166" s="319"/>
      <c r="AH166" s="207" t="str">
        <f>IF(AND(E166=""),"","4) ")</f>
        <v/>
      </c>
      <c r="AI166" s="319"/>
      <c r="AJ166" s="319"/>
      <c r="AK166" s="207"/>
      <c r="AL166" s="208"/>
      <c r="AM166" s="207" t="str">
        <f t="shared" si="21"/>
        <v/>
      </c>
      <c r="AN166" s="209" t="str">
        <f>IF(AO166&lt;&gt;"",SUM($AM$3:AM166),"")</f>
        <v/>
      </c>
      <c r="AO166" s="207" t="str">
        <f t="shared" si="22"/>
        <v/>
      </c>
      <c r="AQ166" s="316"/>
    </row>
    <row r="167" spans="1:55" s="129" customFormat="1" x14ac:dyDescent="0.2">
      <c r="A167" s="335"/>
      <c r="B167" s="313"/>
      <c r="C167" s="313"/>
      <c r="D167" s="330" t="s">
        <v>184</v>
      </c>
      <c r="E167" s="135"/>
      <c r="F167" s="313"/>
      <c r="G167" s="35"/>
      <c r="H167" s="35"/>
      <c r="I167" s="35"/>
      <c r="J167" s="35"/>
      <c r="K167" s="34"/>
      <c r="L167" s="34"/>
      <c r="M167" s="311"/>
      <c r="N167" s="325"/>
      <c r="O167" s="313"/>
      <c r="P167" s="313"/>
      <c r="Q167" s="313"/>
      <c r="R167" s="313"/>
      <c r="S167" s="313"/>
      <c r="T167" s="313"/>
      <c r="U167" s="314"/>
      <c r="V167" s="314"/>
      <c r="W167" s="314"/>
      <c r="X167" s="314"/>
      <c r="Y167" s="314"/>
      <c r="Z167" s="333"/>
      <c r="AA167" s="314"/>
      <c r="AB167" s="207" t="str">
        <f t="shared" si="26"/>
        <v/>
      </c>
      <c r="AC167" s="322"/>
      <c r="AD167" s="208" t="str">
        <f>IF(AND(I167="",J167=""),"","5) ")</f>
        <v/>
      </c>
      <c r="AE167" s="319"/>
      <c r="AF167" s="319"/>
      <c r="AG167" s="319"/>
      <c r="AH167" s="207" t="str">
        <f>IF(AND(E167=""),"","1) ")</f>
        <v/>
      </c>
      <c r="AI167" s="319"/>
      <c r="AJ167" s="319"/>
      <c r="AK167" s="207"/>
      <c r="AL167" s="208"/>
      <c r="AM167" s="207" t="str">
        <f t="shared" si="21"/>
        <v/>
      </c>
      <c r="AN167" s="209" t="str">
        <f>IF(AO167&lt;&gt;"",SUM($AM$3:AM167),"")</f>
        <v/>
      </c>
      <c r="AO167" s="207" t="str">
        <f t="shared" si="22"/>
        <v/>
      </c>
      <c r="AQ167" s="316"/>
    </row>
    <row r="168" spans="1:55" s="129" customFormat="1" x14ac:dyDescent="0.2">
      <c r="A168" s="236" t="str">
        <f ca="1">IF(A163&lt;&gt;"","Lesson"&amp;" "&amp;MATCH($A$1,AX163:BC163,0),"")</f>
        <v>Lesson 1</v>
      </c>
      <c r="B168" s="313"/>
      <c r="C168" s="313"/>
      <c r="D168" s="331"/>
      <c r="E168" s="132"/>
      <c r="F168" s="313"/>
      <c r="G168" s="35"/>
      <c r="H168" s="35"/>
      <c r="I168" s="35"/>
      <c r="J168" s="35"/>
      <c r="K168" s="34"/>
      <c r="L168" s="34"/>
      <c r="M168" s="311"/>
      <c r="N168" s="325"/>
      <c r="O168" s="313"/>
      <c r="P168" s="313"/>
      <c r="Q168" s="313"/>
      <c r="R168" s="313"/>
      <c r="S168" s="313"/>
      <c r="T168" s="313"/>
      <c r="U168" s="314"/>
      <c r="V168" s="314"/>
      <c r="W168" s="314"/>
      <c r="X168" s="314"/>
      <c r="Y168" s="314"/>
      <c r="Z168" s="333"/>
      <c r="AA168" s="314"/>
      <c r="AB168" s="207" t="str">
        <f t="shared" si="26"/>
        <v/>
      </c>
      <c r="AC168" s="322"/>
      <c r="AD168" s="208" t="str">
        <f>IF(AND(I168="",J168=""),"","6) ")</f>
        <v/>
      </c>
      <c r="AE168" s="319"/>
      <c r="AF168" s="319"/>
      <c r="AG168" s="319"/>
      <c r="AH168" s="207" t="str">
        <f>IF(AND(E168=""),"","2) ")</f>
        <v/>
      </c>
      <c r="AI168" s="319"/>
      <c r="AJ168" s="319"/>
      <c r="AK168" s="207"/>
      <c r="AL168" s="208"/>
      <c r="AM168" s="207" t="str">
        <f t="shared" si="21"/>
        <v/>
      </c>
      <c r="AN168" s="209" t="str">
        <f>IF(AO168&lt;&gt;"",SUM($AM$3:AM168),"")</f>
        <v/>
      </c>
      <c r="AO168" s="207" t="str">
        <f t="shared" si="22"/>
        <v/>
      </c>
      <c r="AQ168" s="316"/>
    </row>
    <row r="169" spans="1:55" s="129" customFormat="1" x14ac:dyDescent="0.2">
      <c r="A169" s="237" t="str">
        <f ca="1">IF(A163&lt;&gt;"","Room"&amp;VLOOKUP(A163,Rooms,MATCH($A$1,AX163:BC163,0)+1,FALSE),"")</f>
        <v>Room</v>
      </c>
      <c r="B169" s="313"/>
      <c r="C169" s="313"/>
      <c r="D169" s="331"/>
      <c r="E169" s="135"/>
      <c r="F169" s="313"/>
      <c r="G169" s="35"/>
      <c r="H169" s="35"/>
      <c r="I169" s="35"/>
      <c r="J169" s="35"/>
      <c r="K169" s="34"/>
      <c r="L169" s="34"/>
      <c r="M169" s="311"/>
      <c r="N169" s="325"/>
      <c r="O169" s="313"/>
      <c r="P169" s="313"/>
      <c r="Q169" s="313"/>
      <c r="R169" s="313"/>
      <c r="S169" s="313"/>
      <c r="T169" s="313"/>
      <c r="U169" s="314"/>
      <c r="V169" s="314"/>
      <c r="W169" s="314"/>
      <c r="X169" s="314"/>
      <c r="Y169" s="314"/>
      <c r="Z169" s="333"/>
      <c r="AA169" s="314"/>
      <c r="AB169" s="207" t="str">
        <f t="shared" si="26"/>
        <v/>
      </c>
      <c r="AC169" s="322"/>
      <c r="AD169" s="208" t="str">
        <f>IF(AND(I169="",J169=""),"","7) ")</f>
        <v/>
      </c>
      <c r="AE169" s="319"/>
      <c r="AF169" s="319"/>
      <c r="AG169" s="319"/>
      <c r="AH169" s="207" t="str">
        <f>IF(AND(E169=""),"","3) ")</f>
        <v/>
      </c>
      <c r="AI169" s="319"/>
      <c r="AJ169" s="319"/>
      <c r="AK169" s="207"/>
      <c r="AL169" s="208"/>
      <c r="AM169" s="207" t="str">
        <f t="shared" si="21"/>
        <v/>
      </c>
      <c r="AN169" s="209" t="str">
        <f>IF(AO169&lt;&gt;"",SUM($AM$3:AM169),"")</f>
        <v/>
      </c>
      <c r="AO169" s="207" t="str">
        <f t="shared" si="22"/>
        <v/>
      </c>
      <c r="AQ169" s="316"/>
    </row>
    <row r="170" spans="1:55" s="129" customFormat="1" x14ac:dyDescent="0.2">
      <c r="A170" s="238"/>
      <c r="B170" s="313"/>
      <c r="C170" s="313"/>
      <c r="D170" s="332"/>
      <c r="E170" s="132"/>
      <c r="F170" s="313"/>
      <c r="G170" s="35" t="s">
        <v>76</v>
      </c>
      <c r="H170" s="35"/>
      <c r="I170" s="35"/>
      <c r="J170" s="35"/>
      <c r="K170" s="34"/>
      <c r="L170" s="36"/>
      <c r="M170" s="312"/>
      <c r="N170" s="326"/>
      <c r="O170" s="313"/>
      <c r="P170" s="313"/>
      <c r="Q170" s="313"/>
      <c r="R170" s="313"/>
      <c r="S170" s="313"/>
      <c r="T170" s="313"/>
      <c r="U170" s="314"/>
      <c r="V170" s="314"/>
      <c r="W170" s="314"/>
      <c r="X170" s="314"/>
      <c r="Y170" s="314"/>
      <c r="Z170" s="333"/>
      <c r="AA170" s="314"/>
      <c r="AB170" s="207" t="str">
        <f ca="1">IF(M163="","",M163)</f>
        <v/>
      </c>
      <c r="AC170" s="323"/>
      <c r="AD170" s="208" t="str">
        <f>IF(AND(I170="",J170=""),"","8) ")</f>
        <v/>
      </c>
      <c r="AE170" s="320"/>
      <c r="AF170" s="320"/>
      <c r="AG170" s="320"/>
      <c r="AH170" s="207" t="str">
        <f>IF(AND(E170=""),"","4) ")</f>
        <v/>
      </c>
      <c r="AI170" s="320"/>
      <c r="AJ170" s="320"/>
      <c r="AK170" s="207"/>
      <c r="AL170" s="208"/>
      <c r="AM170" s="207" t="str">
        <f t="shared" ca="1" si="21"/>
        <v/>
      </c>
      <c r="AN170" s="209" t="str">
        <f ca="1">IF(AO170&lt;&gt;"",SUM($AM$3:AM170),"")</f>
        <v/>
      </c>
      <c r="AO170" s="207" t="str">
        <f t="shared" ca="1" si="22"/>
        <v/>
      </c>
      <c r="AQ170" s="317"/>
    </row>
    <row r="171" spans="1:55" s="129" customFormat="1" x14ac:dyDescent="0.2">
      <c r="A171" s="334" t="str">
        <f ca="1">IF(ISNA(VLOOKUP(AC171,INDIRECT($AL$1),2, FALSE)),"", VLOOKUP(AC171,INDIRECT($AL$1),2, FALSE))</f>
        <v>Wednesday 8th Dec</v>
      </c>
      <c r="B171" s="313"/>
      <c r="C171" s="313"/>
      <c r="D171" s="327" t="s">
        <v>183</v>
      </c>
      <c r="E171" s="135"/>
      <c r="F171" s="313"/>
      <c r="G171" s="35" t="s">
        <v>75</v>
      </c>
      <c r="H171" s="35"/>
      <c r="I171" s="35"/>
      <c r="J171" s="35"/>
      <c r="K171" s="34"/>
      <c r="L171" s="34"/>
      <c r="M171" s="310" t="str">
        <f ca="1">AQ171</f>
        <v/>
      </c>
      <c r="N171" s="324"/>
      <c r="O171" s="313"/>
      <c r="P171" s="313"/>
      <c r="Q171" s="313"/>
      <c r="R171" s="313"/>
      <c r="S171" s="313"/>
      <c r="T171" s="313"/>
      <c r="U171" s="314"/>
      <c r="V171" s="314"/>
      <c r="W171" s="314"/>
      <c r="X171" s="314"/>
      <c r="Y171" s="314"/>
      <c r="Z171" s="314"/>
      <c r="AA171" s="314"/>
      <c r="AB171" s="207" t="str">
        <f t="shared" ref="AB171:AB177" si="27">IF(L171="Yes",J171,"")</f>
        <v/>
      </c>
      <c r="AC171" s="321">
        <v>22</v>
      </c>
      <c r="AD171" s="208" t="str">
        <f>IF(AND(I171="",J171=""),"","1) ")</f>
        <v/>
      </c>
      <c r="AE171" s="318" t="str">
        <f>CONCATENATE(AD171,I171,J171," ",H171,CHAR(10),AD172,I172,J172," ",H172,CHAR(10),AD173,I173,J173," ",H173,CHAR(10),AD174,I174,J174," ",H174,CHAR(10),AD175,I175,J175," ",H175,CHAR(10))</f>
        <v xml:space="preserve"> 
</v>
      </c>
      <c r="AF171" s="318" t="str">
        <f>CONCATENATE(AD176,I176,J176," ",H176,CHAR(10),AD177,I177,J177," ",H177,CHAR(10),AD178,I178,J178," ",H178,CHAR(10))</f>
        <v xml:space="preserve"> 
</v>
      </c>
      <c r="AG171" s="318" t="str">
        <f>CONCATENATE(AE171,AF171)</f>
        <v xml:space="preserve"> 
</v>
      </c>
      <c r="AH171" s="207" t="str">
        <f>IF(AND(E171=""),"","1) ")</f>
        <v/>
      </c>
      <c r="AI171" s="318" t="str">
        <f>CONCATENATE(AH171,E171,CHAR(10),AH172,E172,CHAR(10),AH173,E173,CHAR(10),AH174,E174)</f>
        <v xml:space="preserve">
</v>
      </c>
      <c r="AJ171" s="318" t="str">
        <f>CONCATENATE(AH175,E175,CHAR(10),AH176,E176,CHAR(10),AH177,E177,CHAR(10),AH178,E178)</f>
        <v xml:space="preserve">
</v>
      </c>
      <c r="AK171" s="207"/>
      <c r="AL171" s="207"/>
      <c r="AM171" s="207" t="str">
        <f t="shared" si="21"/>
        <v/>
      </c>
      <c r="AN171" s="207" t="str">
        <f>IF(AO171&lt;&gt;"",SUM($AM$3:AM171),"")</f>
        <v/>
      </c>
      <c r="AO171" s="207" t="str">
        <f t="shared" si="22"/>
        <v/>
      </c>
      <c r="AQ171" s="315" t="str">
        <f ca="1">IF(ISNA(VLOOKUP(A171,Homework,$AK$1+1,FALSE)), "",VLOOKUP(A171,Homework,$AK$1+1,FALSE))</f>
        <v/>
      </c>
      <c r="AX171" s="129" t="str">
        <f ca="1">IF(ISNA(VLOOKUP($A171,Timetable,$AX$1,FALSE)),"",VLOOKUP($A171,Timetable,$AX$1,FALSE))</f>
        <v>9b4</v>
      </c>
      <c r="AY171" s="129" t="str">
        <f ca="1">IF(ISNA(VLOOKUP($A171,Timetable,$AY$1,FALSE)),"",VLOOKUP($A171,Timetable,$AY$1,FALSE))</f>
        <v/>
      </c>
      <c r="AZ171" s="129">
        <f ca="1">IF(ISNA(VLOOKUP($A171,Timetable,$AZ$1,FALSE)),"",VLOOKUP($A171,Timetable,$AZ$1,FALSE))</f>
        <v>12</v>
      </c>
      <c r="BA171" s="129" t="str">
        <f ca="1">IF(ISNA(VLOOKUP($A171,Timetable,$BA$1,FALSE)),"",VLOOKUP($A171,Timetable,$BA$1,FALSE))</f>
        <v>10a2</v>
      </c>
      <c r="BB171" s="129" t="str">
        <f ca="1">IF(ISNA(VLOOKUP($A171,Timetable,$BB$1,FALSE)),"",VLOOKUP($A171,Timetable,$BB$1,FALSE))</f>
        <v>11b3</v>
      </c>
      <c r="BC171" s="129" t="str">
        <f ca="1">IF(ISNA(VLOOKUP($A171,Timetable,$BC$1,FALSE)),"",VLOOKUP($A171,Timetable,$BC$1,FALSE))</f>
        <v/>
      </c>
    </row>
    <row r="172" spans="1:55" s="129" customFormat="1" x14ac:dyDescent="0.2">
      <c r="A172" s="335"/>
      <c r="B172" s="313"/>
      <c r="C172" s="313"/>
      <c r="D172" s="328"/>
      <c r="E172" s="132"/>
      <c r="F172" s="313"/>
      <c r="G172" s="35" t="s">
        <v>77</v>
      </c>
      <c r="H172" s="35"/>
      <c r="I172" s="35"/>
      <c r="J172" s="35"/>
      <c r="K172" s="34"/>
      <c r="L172" s="34"/>
      <c r="M172" s="311"/>
      <c r="N172" s="325"/>
      <c r="O172" s="313"/>
      <c r="P172" s="313"/>
      <c r="Q172" s="313"/>
      <c r="R172" s="313"/>
      <c r="S172" s="313"/>
      <c r="T172" s="313"/>
      <c r="U172" s="314"/>
      <c r="V172" s="314"/>
      <c r="W172" s="314"/>
      <c r="X172" s="314"/>
      <c r="Y172" s="314"/>
      <c r="Z172" s="333"/>
      <c r="AA172" s="314"/>
      <c r="AB172" s="207" t="str">
        <f t="shared" si="27"/>
        <v/>
      </c>
      <c r="AC172" s="322"/>
      <c r="AD172" s="208" t="str">
        <f>IF(AND(I172="",J172=""),"","2) ")</f>
        <v/>
      </c>
      <c r="AE172" s="319"/>
      <c r="AF172" s="319"/>
      <c r="AG172" s="319"/>
      <c r="AH172" s="207" t="str">
        <f>IF(AND(E172=""),"","2) ")</f>
        <v/>
      </c>
      <c r="AI172" s="319"/>
      <c r="AJ172" s="319"/>
      <c r="AK172" s="207"/>
      <c r="AL172" s="208"/>
      <c r="AM172" s="207" t="str">
        <f t="shared" si="21"/>
        <v/>
      </c>
      <c r="AN172" s="207" t="str">
        <f>IF(AO172&lt;&gt;"",SUM($AM$3:AM172),"")</f>
        <v/>
      </c>
      <c r="AO172" s="207" t="str">
        <f t="shared" si="22"/>
        <v/>
      </c>
      <c r="AQ172" s="316"/>
    </row>
    <row r="173" spans="1:55" s="129" customFormat="1" x14ac:dyDescent="0.2">
      <c r="A173" s="335"/>
      <c r="B173" s="313"/>
      <c r="C173" s="313"/>
      <c r="D173" s="328"/>
      <c r="E173" s="135"/>
      <c r="F173" s="313"/>
      <c r="G173" s="35"/>
      <c r="H173" s="35"/>
      <c r="I173" s="35"/>
      <c r="J173" s="35"/>
      <c r="K173" s="34"/>
      <c r="L173" s="34"/>
      <c r="M173" s="311"/>
      <c r="N173" s="325"/>
      <c r="O173" s="313"/>
      <c r="P173" s="313"/>
      <c r="Q173" s="313"/>
      <c r="R173" s="313"/>
      <c r="S173" s="313"/>
      <c r="T173" s="313"/>
      <c r="U173" s="314"/>
      <c r="V173" s="314"/>
      <c r="W173" s="314"/>
      <c r="X173" s="314"/>
      <c r="Y173" s="314"/>
      <c r="Z173" s="333"/>
      <c r="AA173" s="314"/>
      <c r="AB173" s="207" t="str">
        <f t="shared" si="27"/>
        <v/>
      </c>
      <c r="AC173" s="322"/>
      <c r="AD173" s="208" t="str">
        <f>IF(AND(I173="",J173=""),"","3) ")</f>
        <v/>
      </c>
      <c r="AE173" s="319"/>
      <c r="AF173" s="319"/>
      <c r="AG173" s="319"/>
      <c r="AH173" s="207" t="str">
        <f>IF(AND(E173=""),"","3) ")</f>
        <v/>
      </c>
      <c r="AI173" s="319"/>
      <c r="AJ173" s="319"/>
      <c r="AK173" s="207"/>
      <c r="AL173" s="208"/>
      <c r="AM173" s="207" t="str">
        <f t="shared" si="21"/>
        <v/>
      </c>
      <c r="AN173" s="209" t="str">
        <f>IF(AO173&lt;&gt;"",SUM($AM$3:AM173),"")</f>
        <v/>
      </c>
      <c r="AO173" s="207" t="str">
        <f t="shared" si="22"/>
        <v/>
      </c>
      <c r="AQ173" s="316"/>
    </row>
    <row r="174" spans="1:55" s="129" customFormat="1" x14ac:dyDescent="0.2">
      <c r="A174" s="335"/>
      <c r="B174" s="313"/>
      <c r="C174" s="313"/>
      <c r="D174" s="329"/>
      <c r="E174" s="132"/>
      <c r="F174" s="313"/>
      <c r="G174" s="35"/>
      <c r="H174" s="35"/>
      <c r="I174" s="35"/>
      <c r="J174" s="35"/>
      <c r="K174" s="34"/>
      <c r="L174" s="34"/>
      <c r="M174" s="311"/>
      <c r="N174" s="325"/>
      <c r="O174" s="313"/>
      <c r="P174" s="313"/>
      <c r="Q174" s="313"/>
      <c r="R174" s="313"/>
      <c r="S174" s="313"/>
      <c r="T174" s="313"/>
      <c r="U174" s="314"/>
      <c r="V174" s="314"/>
      <c r="W174" s="314"/>
      <c r="X174" s="314"/>
      <c r="Y174" s="314"/>
      <c r="Z174" s="333"/>
      <c r="AA174" s="314"/>
      <c r="AB174" s="207" t="str">
        <f t="shared" si="27"/>
        <v/>
      </c>
      <c r="AC174" s="322"/>
      <c r="AD174" s="208" t="str">
        <f>IF(AND(I174="",J174=""),"","4) ")</f>
        <v/>
      </c>
      <c r="AE174" s="319"/>
      <c r="AF174" s="319"/>
      <c r="AG174" s="319"/>
      <c r="AH174" s="207" t="str">
        <f>IF(AND(E174=""),"","4) ")</f>
        <v/>
      </c>
      <c r="AI174" s="319"/>
      <c r="AJ174" s="319"/>
      <c r="AK174" s="207"/>
      <c r="AL174" s="208"/>
      <c r="AM174" s="207" t="str">
        <f t="shared" si="21"/>
        <v/>
      </c>
      <c r="AN174" s="209" t="str">
        <f>IF(AO174&lt;&gt;"",SUM($AM$3:AM174),"")</f>
        <v/>
      </c>
      <c r="AO174" s="207" t="str">
        <f t="shared" si="22"/>
        <v/>
      </c>
      <c r="AQ174" s="316"/>
    </row>
    <row r="175" spans="1:55" s="129" customFormat="1" x14ac:dyDescent="0.2">
      <c r="A175" s="335"/>
      <c r="B175" s="313"/>
      <c r="C175" s="313"/>
      <c r="D175" s="330" t="s">
        <v>184</v>
      </c>
      <c r="E175" s="135"/>
      <c r="F175" s="313"/>
      <c r="G175" s="35"/>
      <c r="H175" s="35"/>
      <c r="I175" s="35"/>
      <c r="J175" s="35"/>
      <c r="K175" s="34"/>
      <c r="L175" s="34"/>
      <c r="M175" s="311"/>
      <c r="N175" s="325"/>
      <c r="O175" s="313"/>
      <c r="P175" s="313"/>
      <c r="Q175" s="313"/>
      <c r="R175" s="313"/>
      <c r="S175" s="313"/>
      <c r="T175" s="313"/>
      <c r="U175" s="314"/>
      <c r="V175" s="314"/>
      <c r="W175" s="314"/>
      <c r="X175" s="314"/>
      <c r="Y175" s="314"/>
      <c r="Z175" s="333"/>
      <c r="AA175" s="314"/>
      <c r="AB175" s="207" t="str">
        <f t="shared" si="27"/>
        <v/>
      </c>
      <c r="AC175" s="322"/>
      <c r="AD175" s="208" t="str">
        <f>IF(AND(I175="",J175=""),"","5) ")</f>
        <v/>
      </c>
      <c r="AE175" s="319"/>
      <c r="AF175" s="319"/>
      <c r="AG175" s="319"/>
      <c r="AH175" s="207" t="str">
        <f>IF(AND(E175=""),"","1) ")</f>
        <v/>
      </c>
      <c r="AI175" s="319"/>
      <c r="AJ175" s="319"/>
      <c r="AK175" s="207"/>
      <c r="AL175" s="208"/>
      <c r="AM175" s="207" t="str">
        <f t="shared" si="21"/>
        <v/>
      </c>
      <c r="AN175" s="209" t="str">
        <f>IF(AO175&lt;&gt;"",SUM($AM$3:AM175),"")</f>
        <v/>
      </c>
      <c r="AO175" s="207" t="str">
        <f t="shared" si="22"/>
        <v/>
      </c>
      <c r="AQ175" s="316"/>
    </row>
    <row r="176" spans="1:55" s="129" customFormat="1" x14ac:dyDescent="0.2">
      <c r="A176" s="236" t="str">
        <f ca="1">IF(A171&lt;&gt;"","Lesson"&amp;" "&amp;MATCH($A$1,AX171:BC171,0),"")</f>
        <v>Lesson 5</v>
      </c>
      <c r="B176" s="313"/>
      <c r="C176" s="313"/>
      <c r="D176" s="331"/>
      <c r="E176" s="132"/>
      <c r="F176" s="313"/>
      <c r="G176" s="35"/>
      <c r="H176" s="35"/>
      <c r="I176" s="35"/>
      <c r="J176" s="35"/>
      <c r="K176" s="34"/>
      <c r="L176" s="34"/>
      <c r="M176" s="311"/>
      <c r="N176" s="325"/>
      <c r="O176" s="313"/>
      <c r="P176" s="313"/>
      <c r="Q176" s="313"/>
      <c r="R176" s="313"/>
      <c r="S176" s="313"/>
      <c r="T176" s="313"/>
      <c r="U176" s="314"/>
      <c r="V176" s="314"/>
      <c r="W176" s="314"/>
      <c r="X176" s="314"/>
      <c r="Y176" s="314"/>
      <c r="Z176" s="333"/>
      <c r="AA176" s="314"/>
      <c r="AB176" s="207" t="str">
        <f t="shared" si="27"/>
        <v/>
      </c>
      <c r="AC176" s="322"/>
      <c r="AD176" s="208" t="str">
        <f>IF(AND(I176="",J176=""),"","6) ")</f>
        <v/>
      </c>
      <c r="AE176" s="319"/>
      <c r="AF176" s="319"/>
      <c r="AG176" s="319"/>
      <c r="AH176" s="207" t="str">
        <f>IF(AND(E176=""),"","2) ")</f>
        <v/>
      </c>
      <c r="AI176" s="319"/>
      <c r="AJ176" s="319"/>
      <c r="AK176" s="207"/>
      <c r="AL176" s="208"/>
      <c r="AM176" s="207" t="str">
        <f t="shared" si="21"/>
        <v/>
      </c>
      <c r="AN176" s="209" t="str">
        <f>IF(AO176&lt;&gt;"",SUM($AM$3:AM176),"")</f>
        <v/>
      </c>
      <c r="AO176" s="207" t="str">
        <f t="shared" si="22"/>
        <v/>
      </c>
      <c r="AQ176" s="316"/>
    </row>
    <row r="177" spans="1:55" s="129" customFormat="1" x14ac:dyDescent="0.2">
      <c r="A177" s="237" t="str">
        <f ca="1">IF(A171&lt;&gt;"","Room"&amp;VLOOKUP(A171,Rooms,MATCH($A$1,AX171:BC171,0)+1,FALSE),"")</f>
        <v>Room</v>
      </c>
      <c r="B177" s="313"/>
      <c r="C177" s="313"/>
      <c r="D177" s="331"/>
      <c r="E177" s="135"/>
      <c r="F177" s="313"/>
      <c r="G177" s="35"/>
      <c r="H177" s="35"/>
      <c r="I177" s="35"/>
      <c r="J177" s="35"/>
      <c r="K177" s="34"/>
      <c r="L177" s="34"/>
      <c r="M177" s="311"/>
      <c r="N177" s="325"/>
      <c r="O177" s="313"/>
      <c r="P177" s="313"/>
      <c r="Q177" s="313"/>
      <c r="R177" s="313"/>
      <c r="S177" s="313"/>
      <c r="T177" s="313"/>
      <c r="U177" s="314"/>
      <c r="V177" s="314"/>
      <c r="W177" s="314"/>
      <c r="X177" s="314"/>
      <c r="Y177" s="314"/>
      <c r="Z177" s="333"/>
      <c r="AA177" s="314"/>
      <c r="AB177" s="207" t="str">
        <f t="shared" si="27"/>
        <v/>
      </c>
      <c r="AC177" s="322"/>
      <c r="AD177" s="208" t="str">
        <f>IF(AND(I177="",J177=""),"","7) ")</f>
        <v/>
      </c>
      <c r="AE177" s="319"/>
      <c r="AF177" s="319"/>
      <c r="AG177" s="319"/>
      <c r="AH177" s="207" t="str">
        <f>IF(AND(E177=""),"","3) ")</f>
        <v/>
      </c>
      <c r="AI177" s="319"/>
      <c r="AJ177" s="319"/>
      <c r="AK177" s="207"/>
      <c r="AL177" s="208"/>
      <c r="AM177" s="207" t="str">
        <f t="shared" si="21"/>
        <v/>
      </c>
      <c r="AN177" s="209" t="str">
        <f>IF(AO177&lt;&gt;"",SUM($AM$3:AM177),"")</f>
        <v/>
      </c>
      <c r="AO177" s="207" t="str">
        <f t="shared" si="22"/>
        <v/>
      </c>
      <c r="AQ177" s="316"/>
    </row>
    <row r="178" spans="1:55" s="129" customFormat="1" x14ac:dyDescent="0.2">
      <c r="A178" s="238"/>
      <c r="B178" s="313"/>
      <c r="C178" s="313"/>
      <c r="D178" s="332"/>
      <c r="E178" s="132"/>
      <c r="F178" s="313"/>
      <c r="G178" s="35" t="s">
        <v>76</v>
      </c>
      <c r="H178" s="35"/>
      <c r="I178" s="35"/>
      <c r="J178" s="35"/>
      <c r="K178" s="34"/>
      <c r="L178" s="36"/>
      <c r="M178" s="312"/>
      <c r="N178" s="326"/>
      <c r="O178" s="313"/>
      <c r="P178" s="313"/>
      <c r="Q178" s="313"/>
      <c r="R178" s="313"/>
      <c r="S178" s="313"/>
      <c r="T178" s="313"/>
      <c r="U178" s="314"/>
      <c r="V178" s="314"/>
      <c r="W178" s="314"/>
      <c r="X178" s="314"/>
      <c r="Y178" s="314"/>
      <c r="Z178" s="333"/>
      <c r="AA178" s="314"/>
      <c r="AB178" s="207" t="str">
        <f ca="1">IF(M171="","",M171)</f>
        <v/>
      </c>
      <c r="AC178" s="323"/>
      <c r="AD178" s="208" t="str">
        <f>IF(AND(I178="",J178=""),"","8) ")</f>
        <v/>
      </c>
      <c r="AE178" s="320"/>
      <c r="AF178" s="320"/>
      <c r="AG178" s="320"/>
      <c r="AH178" s="207" t="str">
        <f>IF(AND(E178=""),"","4) ")</f>
        <v/>
      </c>
      <c r="AI178" s="320"/>
      <c r="AJ178" s="320"/>
      <c r="AK178" s="207"/>
      <c r="AL178" s="208"/>
      <c r="AM178" s="207" t="str">
        <f t="shared" ca="1" si="21"/>
        <v/>
      </c>
      <c r="AN178" s="209" t="str">
        <f ca="1">IF(AO178&lt;&gt;"",SUM($AM$3:AM178),"")</f>
        <v/>
      </c>
      <c r="AO178" s="207" t="str">
        <f t="shared" ca="1" si="22"/>
        <v/>
      </c>
      <c r="AQ178" s="317"/>
    </row>
    <row r="179" spans="1:55" s="129" customFormat="1" x14ac:dyDescent="0.2">
      <c r="A179" s="334" t="str">
        <f ca="1">IF(ISNA(VLOOKUP(AC179,INDIRECT($AL$1),2, FALSE)),"", VLOOKUP(AC179,INDIRECT($AL$1),2, FALSE))</f>
        <v>Thursday 9th Dec</v>
      </c>
      <c r="B179" s="313"/>
      <c r="C179" s="313"/>
      <c r="D179" s="327" t="s">
        <v>183</v>
      </c>
      <c r="E179" s="135"/>
      <c r="F179" s="313"/>
      <c r="G179" s="35" t="s">
        <v>75</v>
      </c>
      <c r="H179" s="35"/>
      <c r="I179" s="35"/>
      <c r="J179" s="35"/>
      <c r="K179" s="34"/>
      <c r="L179" s="34"/>
      <c r="M179" s="310" t="str">
        <f ca="1">AQ179</f>
        <v/>
      </c>
      <c r="N179" s="324"/>
      <c r="O179" s="313"/>
      <c r="P179" s="313"/>
      <c r="Q179" s="313"/>
      <c r="R179" s="313"/>
      <c r="S179" s="313"/>
      <c r="T179" s="313"/>
      <c r="U179" s="314"/>
      <c r="V179" s="314"/>
      <c r="W179" s="314"/>
      <c r="X179" s="314"/>
      <c r="Y179" s="314"/>
      <c r="Z179" s="314"/>
      <c r="AA179" s="314"/>
      <c r="AB179" s="207" t="str">
        <f t="shared" ref="AB179:AB185" si="28">IF(L179="Yes",J179,"")</f>
        <v/>
      </c>
      <c r="AC179" s="321">
        <v>23</v>
      </c>
      <c r="AD179" s="208" t="str">
        <f>IF(AND(I179="",J179=""),"","1) ")</f>
        <v/>
      </c>
      <c r="AE179" s="318" t="str">
        <f>CONCATENATE(AD179,I179,J179," ",H179,CHAR(10),AD180,I180,J180," ",H180,CHAR(10),AD181,I181,J181," ",H181,CHAR(10),AD182,I182,J182," ",H182,CHAR(10),AD183,I183,J183," ",H183,CHAR(10))</f>
        <v xml:space="preserve"> 
</v>
      </c>
      <c r="AF179" s="318" t="str">
        <f>CONCATENATE(AD184,I184,J184," ",H184,CHAR(10),AD185,I185,J185," ",H185,CHAR(10),AD186,I186,J186," ",H186,CHAR(10))</f>
        <v xml:space="preserve"> 
</v>
      </c>
      <c r="AG179" s="318" t="str">
        <f>CONCATENATE(AE179,AF179)</f>
        <v xml:space="preserve"> 
</v>
      </c>
      <c r="AH179" s="207" t="str">
        <f>IF(AND(E179=""),"","1) ")</f>
        <v/>
      </c>
      <c r="AI179" s="318" t="str">
        <f>CONCATENATE(AH179,E179,CHAR(10),AH180,E180,CHAR(10),AH181,E181,CHAR(10),AH182,E182)</f>
        <v xml:space="preserve">
</v>
      </c>
      <c r="AJ179" s="318" t="str">
        <f>CONCATENATE(AH183,E183,CHAR(10),AH184,E184,CHAR(10),AH185,E185,CHAR(10),AH186,E186)</f>
        <v xml:space="preserve">
</v>
      </c>
      <c r="AK179" s="207"/>
      <c r="AL179" s="207"/>
      <c r="AM179" s="207" t="str">
        <f t="shared" si="21"/>
        <v/>
      </c>
      <c r="AN179" s="207" t="str">
        <f>IF(AO179&lt;&gt;"",SUM($AM$3:AM179),"")</f>
        <v/>
      </c>
      <c r="AO179" s="207" t="str">
        <f t="shared" si="22"/>
        <v/>
      </c>
      <c r="AQ179" s="315" t="str">
        <f ca="1">IF(ISNA(VLOOKUP(A179,Homework,$AK$1+1,FALSE)), "",VLOOKUP(A179,Homework,$AK$1+1,FALSE))</f>
        <v/>
      </c>
      <c r="AX179" s="129" t="str">
        <f ca="1">IF(ISNA(VLOOKUP($A179,Timetable,$AX$1,FALSE)),"",VLOOKUP($A179,Timetable,$AX$1,FALSE))</f>
        <v>11b3</v>
      </c>
      <c r="AY179" s="129" t="str">
        <f ca="1">IF(ISNA(VLOOKUP($A179,Timetable,$AY$1,FALSE)),"",VLOOKUP($A179,Timetable,$AY$1,FALSE))</f>
        <v>9b4</v>
      </c>
      <c r="AZ179" s="129" t="str">
        <f ca="1">IF(ISNA(VLOOKUP($A179,Timetable,$AZ$1,FALSE)),"",VLOOKUP($A179,Timetable,$AZ$1,FALSE))</f>
        <v>10a2</v>
      </c>
      <c r="BA179" s="129" t="str">
        <f ca="1">IF(ISNA(VLOOKUP($A179,Timetable,$BA$1,FALSE)),"",VLOOKUP($A179,Timetable,$BA$1,FALSE))</f>
        <v/>
      </c>
      <c r="BB179" s="129" t="str">
        <f ca="1">IF(ISNA(VLOOKUP($A179,Timetable,$BB$1,FALSE)),"",VLOOKUP($A179,Timetable,$BB$1,FALSE))</f>
        <v>7c2</v>
      </c>
      <c r="BC179" s="129" t="str">
        <f ca="1">IF(ISNA(VLOOKUP($A179,Timetable,$BC$1,FALSE)),"",VLOOKUP($A179,Timetable,$BC$1,FALSE))</f>
        <v/>
      </c>
    </row>
    <row r="180" spans="1:55" s="129" customFormat="1" x14ac:dyDescent="0.2">
      <c r="A180" s="335"/>
      <c r="B180" s="313"/>
      <c r="C180" s="313"/>
      <c r="D180" s="328"/>
      <c r="E180" s="132"/>
      <c r="F180" s="313"/>
      <c r="G180" s="35" t="s">
        <v>77</v>
      </c>
      <c r="H180" s="35"/>
      <c r="I180" s="35"/>
      <c r="J180" s="35"/>
      <c r="K180" s="34"/>
      <c r="L180" s="34"/>
      <c r="M180" s="311"/>
      <c r="N180" s="325"/>
      <c r="O180" s="313"/>
      <c r="P180" s="313"/>
      <c r="Q180" s="313"/>
      <c r="R180" s="313"/>
      <c r="S180" s="313"/>
      <c r="T180" s="313"/>
      <c r="U180" s="314"/>
      <c r="V180" s="314"/>
      <c r="W180" s="314"/>
      <c r="X180" s="314"/>
      <c r="Y180" s="314"/>
      <c r="Z180" s="333"/>
      <c r="AA180" s="314"/>
      <c r="AB180" s="207" t="str">
        <f t="shared" si="28"/>
        <v/>
      </c>
      <c r="AC180" s="322"/>
      <c r="AD180" s="208" t="str">
        <f>IF(AND(I180="",J180=""),"","2) ")</f>
        <v/>
      </c>
      <c r="AE180" s="319"/>
      <c r="AF180" s="319"/>
      <c r="AG180" s="319"/>
      <c r="AH180" s="207" t="str">
        <f>IF(AND(E180=""),"","2) ")</f>
        <v/>
      </c>
      <c r="AI180" s="319"/>
      <c r="AJ180" s="319"/>
      <c r="AK180" s="207"/>
      <c r="AL180" s="208"/>
      <c r="AM180" s="207" t="str">
        <f t="shared" si="21"/>
        <v/>
      </c>
      <c r="AN180" s="207" t="str">
        <f>IF(AO180&lt;&gt;"",SUM($AM$3:AM180),"")</f>
        <v/>
      </c>
      <c r="AO180" s="207" t="str">
        <f t="shared" si="22"/>
        <v/>
      </c>
      <c r="AQ180" s="316"/>
    </row>
    <row r="181" spans="1:55" s="129" customFormat="1" x14ac:dyDescent="0.2">
      <c r="A181" s="335"/>
      <c r="B181" s="313"/>
      <c r="C181" s="313"/>
      <c r="D181" s="328"/>
      <c r="E181" s="135"/>
      <c r="F181" s="313"/>
      <c r="G181" s="35"/>
      <c r="H181" s="35"/>
      <c r="I181" s="35"/>
      <c r="J181" s="35"/>
      <c r="K181" s="34"/>
      <c r="L181" s="34"/>
      <c r="M181" s="311"/>
      <c r="N181" s="325"/>
      <c r="O181" s="313"/>
      <c r="P181" s="313"/>
      <c r="Q181" s="313"/>
      <c r="R181" s="313"/>
      <c r="S181" s="313"/>
      <c r="T181" s="313"/>
      <c r="U181" s="314"/>
      <c r="V181" s="314"/>
      <c r="W181" s="314"/>
      <c r="X181" s="314"/>
      <c r="Y181" s="314"/>
      <c r="Z181" s="333"/>
      <c r="AA181" s="314"/>
      <c r="AB181" s="207" t="str">
        <f t="shared" si="28"/>
        <v/>
      </c>
      <c r="AC181" s="322"/>
      <c r="AD181" s="208" t="str">
        <f>IF(AND(I181="",J181=""),"","3) ")</f>
        <v/>
      </c>
      <c r="AE181" s="319"/>
      <c r="AF181" s="319"/>
      <c r="AG181" s="319"/>
      <c r="AH181" s="207" t="str">
        <f>IF(AND(E181=""),"","3) ")</f>
        <v/>
      </c>
      <c r="AI181" s="319"/>
      <c r="AJ181" s="319"/>
      <c r="AK181" s="207"/>
      <c r="AL181" s="208"/>
      <c r="AM181" s="207" t="str">
        <f t="shared" si="21"/>
        <v/>
      </c>
      <c r="AN181" s="209" t="str">
        <f>IF(AO181&lt;&gt;"",SUM($AM$3:AM181),"")</f>
        <v/>
      </c>
      <c r="AO181" s="207" t="str">
        <f t="shared" si="22"/>
        <v/>
      </c>
      <c r="AQ181" s="316"/>
    </row>
    <row r="182" spans="1:55" s="129" customFormat="1" x14ac:dyDescent="0.2">
      <c r="A182" s="335"/>
      <c r="B182" s="313"/>
      <c r="C182" s="313"/>
      <c r="D182" s="329"/>
      <c r="E182" s="132"/>
      <c r="F182" s="313"/>
      <c r="G182" s="35"/>
      <c r="H182" s="35"/>
      <c r="I182" s="35"/>
      <c r="J182" s="35"/>
      <c r="K182" s="34"/>
      <c r="L182" s="34"/>
      <c r="M182" s="311"/>
      <c r="N182" s="325"/>
      <c r="O182" s="313"/>
      <c r="P182" s="313"/>
      <c r="Q182" s="313"/>
      <c r="R182" s="313"/>
      <c r="S182" s="313"/>
      <c r="T182" s="313"/>
      <c r="U182" s="314"/>
      <c r="V182" s="314"/>
      <c r="W182" s="314"/>
      <c r="X182" s="314"/>
      <c r="Y182" s="314"/>
      <c r="Z182" s="333"/>
      <c r="AA182" s="314"/>
      <c r="AB182" s="207" t="str">
        <f t="shared" si="28"/>
        <v/>
      </c>
      <c r="AC182" s="322"/>
      <c r="AD182" s="208" t="str">
        <f>IF(AND(I182="",J182=""),"","4) ")</f>
        <v/>
      </c>
      <c r="AE182" s="319"/>
      <c r="AF182" s="319"/>
      <c r="AG182" s="319"/>
      <c r="AH182" s="207" t="str">
        <f>IF(AND(E182=""),"","4) ")</f>
        <v/>
      </c>
      <c r="AI182" s="319"/>
      <c r="AJ182" s="319"/>
      <c r="AK182" s="207"/>
      <c r="AL182" s="208"/>
      <c r="AM182" s="207" t="str">
        <f t="shared" si="21"/>
        <v/>
      </c>
      <c r="AN182" s="209" t="str">
        <f>IF(AO182&lt;&gt;"",SUM($AM$3:AM182),"")</f>
        <v/>
      </c>
      <c r="AO182" s="207" t="str">
        <f t="shared" si="22"/>
        <v/>
      </c>
      <c r="AQ182" s="316"/>
    </row>
    <row r="183" spans="1:55" s="129" customFormat="1" x14ac:dyDescent="0.2">
      <c r="A183" s="335"/>
      <c r="B183" s="313"/>
      <c r="C183" s="313"/>
      <c r="D183" s="330" t="s">
        <v>184</v>
      </c>
      <c r="E183" s="135"/>
      <c r="F183" s="313"/>
      <c r="G183" s="35"/>
      <c r="H183" s="35"/>
      <c r="I183" s="35"/>
      <c r="J183" s="35"/>
      <c r="K183" s="34"/>
      <c r="L183" s="34"/>
      <c r="M183" s="311"/>
      <c r="N183" s="325"/>
      <c r="O183" s="313"/>
      <c r="P183" s="313"/>
      <c r="Q183" s="313"/>
      <c r="R183" s="313"/>
      <c r="S183" s="313"/>
      <c r="T183" s="313"/>
      <c r="U183" s="314"/>
      <c r="V183" s="314"/>
      <c r="W183" s="314"/>
      <c r="X183" s="314"/>
      <c r="Y183" s="314"/>
      <c r="Z183" s="333"/>
      <c r="AA183" s="314"/>
      <c r="AB183" s="207" t="str">
        <f t="shared" si="28"/>
        <v/>
      </c>
      <c r="AC183" s="322"/>
      <c r="AD183" s="208" t="str">
        <f>IF(AND(I183="",J183=""),"","5) ")</f>
        <v/>
      </c>
      <c r="AE183" s="319"/>
      <c r="AF183" s="319"/>
      <c r="AG183" s="319"/>
      <c r="AH183" s="207" t="str">
        <f>IF(AND(E183=""),"","1) ")</f>
        <v/>
      </c>
      <c r="AI183" s="319"/>
      <c r="AJ183" s="319"/>
      <c r="AK183" s="207"/>
      <c r="AL183" s="208"/>
      <c r="AM183" s="207" t="str">
        <f t="shared" si="21"/>
        <v/>
      </c>
      <c r="AN183" s="209" t="str">
        <f>IF(AO183&lt;&gt;"",SUM($AM$3:AM183),"")</f>
        <v/>
      </c>
      <c r="AO183" s="207" t="str">
        <f t="shared" si="22"/>
        <v/>
      </c>
      <c r="AQ183" s="316"/>
    </row>
    <row r="184" spans="1:55" s="129" customFormat="1" x14ac:dyDescent="0.2">
      <c r="A184" s="236" t="str">
        <f ca="1">IF(A179&lt;&gt;"","Lesson"&amp;" "&amp;MATCH($A$1,AX179:BC179,0),"")</f>
        <v>Lesson 1</v>
      </c>
      <c r="B184" s="313"/>
      <c r="C184" s="313"/>
      <c r="D184" s="331"/>
      <c r="E184" s="132"/>
      <c r="F184" s="313"/>
      <c r="G184" s="35"/>
      <c r="H184" s="35"/>
      <c r="I184" s="35"/>
      <c r="J184" s="35"/>
      <c r="K184" s="34"/>
      <c r="L184" s="34"/>
      <c r="M184" s="311"/>
      <c r="N184" s="325"/>
      <c r="O184" s="313"/>
      <c r="P184" s="313"/>
      <c r="Q184" s="313"/>
      <c r="R184" s="313"/>
      <c r="S184" s="313"/>
      <c r="T184" s="313"/>
      <c r="U184" s="314"/>
      <c r="V184" s="314"/>
      <c r="W184" s="314"/>
      <c r="X184" s="314"/>
      <c r="Y184" s="314"/>
      <c r="Z184" s="333"/>
      <c r="AA184" s="314"/>
      <c r="AB184" s="207" t="str">
        <f t="shared" si="28"/>
        <v/>
      </c>
      <c r="AC184" s="322"/>
      <c r="AD184" s="208" t="str">
        <f>IF(AND(I184="",J184=""),"","6) ")</f>
        <v/>
      </c>
      <c r="AE184" s="319"/>
      <c r="AF184" s="319"/>
      <c r="AG184" s="319"/>
      <c r="AH184" s="207" t="str">
        <f>IF(AND(E184=""),"","2) ")</f>
        <v/>
      </c>
      <c r="AI184" s="319"/>
      <c r="AJ184" s="319"/>
      <c r="AK184" s="207"/>
      <c r="AL184" s="208"/>
      <c r="AM184" s="207" t="str">
        <f t="shared" si="21"/>
        <v/>
      </c>
      <c r="AN184" s="209" t="str">
        <f>IF(AO184&lt;&gt;"",SUM($AM$3:AM184),"")</f>
        <v/>
      </c>
      <c r="AO184" s="207" t="str">
        <f t="shared" si="22"/>
        <v/>
      </c>
      <c r="AQ184" s="316"/>
    </row>
    <row r="185" spans="1:55" s="129" customFormat="1" x14ac:dyDescent="0.2">
      <c r="A185" s="237" t="str">
        <f ca="1">IF(A179&lt;&gt;"","Room"&amp;VLOOKUP(A179,Rooms,MATCH($A$1,AX179:BC179,0)+1,FALSE),"")</f>
        <v>Room</v>
      </c>
      <c r="B185" s="313"/>
      <c r="C185" s="313"/>
      <c r="D185" s="331"/>
      <c r="E185" s="135"/>
      <c r="F185" s="313"/>
      <c r="G185" s="35"/>
      <c r="H185" s="35"/>
      <c r="I185" s="35"/>
      <c r="J185" s="35"/>
      <c r="K185" s="34"/>
      <c r="L185" s="34"/>
      <c r="M185" s="311"/>
      <c r="N185" s="325"/>
      <c r="O185" s="313"/>
      <c r="P185" s="313"/>
      <c r="Q185" s="313"/>
      <c r="R185" s="313"/>
      <c r="S185" s="313"/>
      <c r="T185" s="313"/>
      <c r="U185" s="314"/>
      <c r="V185" s="314"/>
      <c r="W185" s="314"/>
      <c r="X185" s="314"/>
      <c r="Y185" s="314"/>
      <c r="Z185" s="333"/>
      <c r="AA185" s="314"/>
      <c r="AB185" s="207" t="str">
        <f t="shared" si="28"/>
        <v/>
      </c>
      <c r="AC185" s="322"/>
      <c r="AD185" s="208" t="str">
        <f>IF(AND(I185="",J185=""),"","7) ")</f>
        <v/>
      </c>
      <c r="AE185" s="319"/>
      <c r="AF185" s="319"/>
      <c r="AG185" s="319"/>
      <c r="AH185" s="207" t="str">
        <f>IF(AND(E185=""),"","3) ")</f>
        <v/>
      </c>
      <c r="AI185" s="319"/>
      <c r="AJ185" s="319"/>
      <c r="AK185" s="207"/>
      <c r="AL185" s="208"/>
      <c r="AM185" s="207" t="str">
        <f t="shared" si="21"/>
        <v/>
      </c>
      <c r="AN185" s="209" t="str">
        <f>IF(AO185&lt;&gt;"",SUM($AM$3:AM185),"")</f>
        <v/>
      </c>
      <c r="AO185" s="207" t="str">
        <f t="shared" si="22"/>
        <v/>
      </c>
      <c r="AQ185" s="316"/>
    </row>
    <row r="186" spans="1:55" s="129" customFormat="1" x14ac:dyDescent="0.2">
      <c r="A186" s="238"/>
      <c r="B186" s="313"/>
      <c r="C186" s="313"/>
      <c r="D186" s="332"/>
      <c r="E186" s="132"/>
      <c r="F186" s="313"/>
      <c r="G186" s="35" t="s">
        <v>76</v>
      </c>
      <c r="H186" s="35"/>
      <c r="I186" s="35"/>
      <c r="J186" s="35"/>
      <c r="K186" s="34"/>
      <c r="L186" s="36"/>
      <c r="M186" s="312"/>
      <c r="N186" s="326"/>
      <c r="O186" s="313"/>
      <c r="P186" s="313"/>
      <c r="Q186" s="313"/>
      <c r="R186" s="313"/>
      <c r="S186" s="313"/>
      <c r="T186" s="313"/>
      <c r="U186" s="314"/>
      <c r="V186" s="314"/>
      <c r="W186" s="314"/>
      <c r="X186" s="314"/>
      <c r="Y186" s="314"/>
      <c r="Z186" s="333"/>
      <c r="AA186" s="314"/>
      <c r="AB186" s="207" t="str">
        <f ca="1">IF(M179="","",M179)</f>
        <v/>
      </c>
      <c r="AC186" s="323"/>
      <c r="AD186" s="208" t="str">
        <f>IF(AND(I186="",J186=""),"","8) ")</f>
        <v/>
      </c>
      <c r="AE186" s="320"/>
      <c r="AF186" s="320"/>
      <c r="AG186" s="320"/>
      <c r="AH186" s="207" t="str">
        <f>IF(AND(E186=""),"","4) ")</f>
        <v/>
      </c>
      <c r="AI186" s="320"/>
      <c r="AJ186" s="320"/>
      <c r="AK186" s="207"/>
      <c r="AL186" s="208"/>
      <c r="AM186" s="207" t="str">
        <f t="shared" ca="1" si="21"/>
        <v/>
      </c>
      <c r="AN186" s="209" t="str">
        <f ca="1">IF(AO186&lt;&gt;"",SUM($AM$3:AM186),"")</f>
        <v/>
      </c>
      <c r="AO186" s="207" t="str">
        <f t="shared" ca="1" si="22"/>
        <v/>
      </c>
      <c r="AQ186" s="317"/>
    </row>
    <row r="187" spans="1:55" s="129" customFormat="1" x14ac:dyDescent="0.2">
      <c r="A187" s="334" t="str">
        <f ca="1">IF(ISNA(VLOOKUP(AC187,INDIRECT($AL$1),2, FALSE)),"", VLOOKUP(AC187,INDIRECT($AL$1),2, FALSE))</f>
        <v>Friday 10th Dec</v>
      </c>
      <c r="B187" s="313"/>
      <c r="C187" s="313"/>
      <c r="D187" s="327" t="s">
        <v>183</v>
      </c>
      <c r="E187" s="135"/>
      <c r="F187" s="313"/>
      <c r="G187" s="35" t="s">
        <v>75</v>
      </c>
      <c r="H187" s="35"/>
      <c r="I187" s="35"/>
      <c r="J187" s="35"/>
      <c r="K187" s="34"/>
      <c r="L187" s="34"/>
      <c r="M187" s="310" t="str">
        <f ca="1">AQ187</f>
        <v/>
      </c>
      <c r="N187" s="324"/>
      <c r="O187" s="313"/>
      <c r="P187" s="313"/>
      <c r="Q187" s="313"/>
      <c r="R187" s="313"/>
      <c r="S187" s="313"/>
      <c r="T187" s="313"/>
      <c r="U187" s="314"/>
      <c r="V187" s="314"/>
      <c r="W187" s="314"/>
      <c r="X187" s="314"/>
      <c r="Y187" s="314"/>
      <c r="Z187" s="314"/>
      <c r="AA187" s="314"/>
      <c r="AB187" s="207" t="str">
        <f t="shared" ref="AB187:AB193" si="29">IF(L187="Yes",J187,"")</f>
        <v/>
      </c>
      <c r="AC187" s="321">
        <v>24</v>
      </c>
      <c r="AD187" s="208" t="str">
        <f>IF(AND(I187="",J187=""),"","1) ")</f>
        <v/>
      </c>
      <c r="AE187" s="318" t="str">
        <f>CONCATENATE(AD187,I187,J187," ",H187,CHAR(10),AD188,I188,J188," ",H188,CHAR(10),AD189,I189,J189," ",H189,CHAR(10),AD190,I190,J190," ",H190,CHAR(10),AD191,I191,J191," ",H191,CHAR(10))</f>
        <v xml:space="preserve"> 
</v>
      </c>
      <c r="AF187" s="318" t="str">
        <f>CONCATENATE(AD192,I192,J192," ",H192,CHAR(10),AD193,I193,J193," ",H193,CHAR(10),AD194,I194,J194," ",H194,CHAR(10))</f>
        <v xml:space="preserve"> 
</v>
      </c>
      <c r="AG187" s="318" t="str">
        <f>CONCATENATE(AE187,AF187)</f>
        <v xml:space="preserve"> 
</v>
      </c>
      <c r="AH187" s="207" t="str">
        <f>IF(AND(E187=""),"","1) ")</f>
        <v/>
      </c>
      <c r="AI187" s="318" t="str">
        <f>CONCATENATE(AH187,E187,CHAR(10),AH188,E188,CHAR(10),AH189,E189,CHAR(10),AH190,E190)</f>
        <v xml:space="preserve">
</v>
      </c>
      <c r="AJ187" s="318" t="str">
        <f>CONCATENATE(AH191,E191,CHAR(10),AH192,E192,CHAR(10),AH193,E193,CHAR(10),AH194,E194)</f>
        <v xml:space="preserve">
</v>
      </c>
      <c r="AK187" s="207"/>
      <c r="AL187" s="207"/>
      <c r="AM187" s="207" t="str">
        <f t="shared" si="21"/>
        <v/>
      </c>
      <c r="AN187" s="207" t="str">
        <f>IF(AO187&lt;&gt;"",SUM($AM$3:AM187),"")</f>
        <v/>
      </c>
      <c r="AO187" s="207" t="str">
        <f t="shared" si="22"/>
        <v/>
      </c>
      <c r="AQ187" s="315" t="str">
        <f ca="1">IF(ISNA(VLOOKUP(A187,Homework,$AK$1+1,FALSE)), "",VLOOKUP(A187,Homework,$AK$1+1,FALSE))</f>
        <v/>
      </c>
      <c r="AX187" s="129" t="str">
        <f ca="1">IF(ISNA(VLOOKUP($A187,Timetable,$AX$1,FALSE)),"",VLOOKUP($A187,Timetable,$AX$1,FALSE))</f>
        <v>10a2</v>
      </c>
      <c r="AY187" s="129" t="str">
        <f ca="1">IF(ISNA(VLOOKUP($A187,Timetable,$AY$1,FALSE)),"",VLOOKUP($A187,Timetable,$AY$1,FALSE))</f>
        <v>8a1</v>
      </c>
      <c r="AZ187" s="129">
        <f ca="1">IF(ISNA(VLOOKUP($A187,Timetable,$AZ$1,FALSE)),"",VLOOKUP($A187,Timetable,$AZ$1,FALSE))</f>
        <v>13</v>
      </c>
      <c r="BA187" s="129" t="str">
        <f ca="1">IF(ISNA(VLOOKUP($A187,Timetable,$BA$1,FALSE)),"",VLOOKUP($A187,Timetable,$BA$1,FALSE))</f>
        <v/>
      </c>
      <c r="BB187" s="129" t="str">
        <f ca="1">IF(ISNA(VLOOKUP($A187,Timetable,$BB$1,FALSE)),"",VLOOKUP($A187,Timetable,$BB$1,FALSE))</f>
        <v>11b3</v>
      </c>
      <c r="BC187" s="129" t="str">
        <f ca="1">IF(ISNA(VLOOKUP($A187,Timetable,$BC$1,FALSE)),"",VLOOKUP($A187,Timetable,$BC$1,FALSE))</f>
        <v/>
      </c>
    </row>
    <row r="188" spans="1:55" s="129" customFormat="1" x14ac:dyDescent="0.2">
      <c r="A188" s="335"/>
      <c r="B188" s="313"/>
      <c r="C188" s="313"/>
      <c r="D188" s="328"/>
      <c r="E188" s="132"/>
      <c r="F188" s="313"/>
      <c r="G188" s="35" t="s">
        <v>77</v>
      </c>
      <c r="H188" s="35"/>
      <c r="I188" s="35"/>
      <c r="J188" s="35"/>
      <c r="K188" s="34"/>
      <c r="L188" s="34"/>
      <c r="M188" s="311"/>
      <c r="N188" s="325"/>
      <c r="O188" s="313"/>
      <c r="P188" s="313"/>
      <c r="Q188" s="313"/>
      <c r="R188" s="313"/>
      <c r="S188" s="313"/>
      <c r="T188" s="313"/>
      <c r="U188" s="314"/>
      <c r="V188" s="314"/>
      <c r="W188" s="314"/>
      <c r="X188" s="314"/>
      <c r="Y188" s="314"/>
      <c r="Z188" s="333"/>
      <c r="AA188" s="314"/>
      <c r="AB188" s="207" t="str">
        <f t="shared" si="29"/>
        <v/>
      </c>
      <c r="AC188" s="322"/>
      <c r="AD188" s="208" t="str">
        <f>IF(AND(I188="",J188=""),"","2) ")</f>
        <v/>
      </c>
      <c r="AE188" s="319"/>
      <c r="AF188" s="319"/>
      <c r="AG188" s="319"/>
      <c r="AH188" s="207" t="str">
        <f>IF(AND(E188=""),"","2) ")</f>
        <v/>
      </c>
      <c r="AI188" s="319"/>
      <c r="AJ188" s="319"/>
      <c r="AK188" s="207"/>
      <c r="AL188" s="208"/>
      <c r="AM188" s="207" t="str">
        <f t="shared" si="21"/>
        <v/>
      </c>
      <c r="AN188" s="207" t="str">
        <f>IF(AO188&lt;&gt;"",SUM($AM$3:AM188),"")</f>
        <v/>
      </c>
      <c r="AO188" s="207" t="str">
        <f t="shared" si="22"/>
        <v/>
      </c>
      <c r="AQ188" s="316"/>
    </row>
    <row r="189" spans="1:55" s="129" customFormat="1" x14ac:dyDescent="0.2">
      <c r="A189" s="335"/>
      <c r="B189" s="313"/>
      <c r="C189" s="313"/>
      <c r="D189" s="328"/>
      <c r="E189" s="135"/>
      <c r="F189" s="313"/>
      <c r="G189" s="35"/>
      <c r="H189" s="35"/>
      <c r="I189" s="35"/>
      <c r="J189" s="35"/>
      <c r="K189" s="34"/>
      <c r="L189" s="34"/>
      <c r="M189" s="311"/>
      <c r="N189" s="325"/>
      <c r="O189" s="313"/>
      <c r="P189" s="313"/>
      <c r="Q189" s="313"/>
      <c r="R189" s="313"/>
      <c r="S189" s="313"/>
      <c r="T189" s="313"/>
      <c r="U189" s="314"/>
      <c r="V189" s="314"/>
      <c r="W189" s="314"/>
      <c r="X189" s="314"/>
      <c r="Y189" s="314"/>
      <c r="Z189" s="333"/>
      <c r="AA189" s="314"/>
      <c r="AB189" s="207" t="str">
        <f t="shared" si="29"/>
        <v/>
      </c>
      <c r="AC189" s="322"/>
      <c r="AD189" s="208" t="str">
        <f>IF(AND(I189="",J189=""),"","3) ")</f>
        <v/>
      </c>
      <c r="AE189" s="319"/>
      <c r="AF189" s="319"/>
      <c r="AG189" s="319"/>
      <c r="AH189" s="207" t="str">
        <f>IF(AND(E189=""),"","3) ")</f>
        <v/>
      </c>
      <c r="AI189" s="319"/>
      <c r="AJ189" s="319"/>
      <c r="AK189" s="207"/>
      <c r="AL189" s="208"/>
      <c r="AM189" s="207" t="str">
        <f t="shared" si="21"/>
        <v/>
      </c>
      <c r="AN189" s="209" t="str">
        <f>IF(AO189&lt;&gt;"",SUM($AM$3:AM189),"")</f>
        <v/>
      </c>
      <c r="AO189" s="207" t="str">
        <f t="shared" si="22"/>
        <v/>
      </c>
      <c r="AQ189" s="316"/>
    </row>
    <row r="190" spans="1:55" s="129" customFormat="1" x14ac:dyDescent="0.2">
      <c r="A190" s="335"/>
      <c r="B190" s="313"/>
      <c r="C190" s="313"/>
      <c r="D190" s="329"/>
      <c r="E190" s="132"/>
      <c r="F190" s="313"/>
      <c r="G190" s="35"/>
      <c r="H190" s="35"/>
      <c r="I190" s="35"/>
      <c r="J190" s="35"/>
      <c r="K190" s="34"/>
      <c r="L190" s="34"/>
      <c r="M190" s="311"/>
      <c r="N190" s="325"/>
      <c r="O190" s="313"/>
      <c r="P190" s="313"/>
      <c r="Q190" s="313"/>
      <c r="R190" s="313"/>
      <c r="S190" s="313"/>
      <c r="T190" s="313"/>
      <c r="U190" s="314"/>
      <c r="V190" s="314"/>
      <c r="W190" s="314"/>
      <c r="X190" s="314"/>
      <c r="Y190" s="314"/>
      <c r="Z190" s="333"/>
      <c r="AA190" s="314"/>
      <c r="AB190" s="207" t="str">
        <f t="shared" si="29"/>
        <v/>
      </c>
      <c r="AC190" s="322"/>
      <c r="AD190" s="208" t="str">
        <f>IF(AND(I190="",J190=""),"","4) ")</f>
        <v/>
      </c>
      <c r="AE190" s="319"/>
      <c r="AF190" s="319"/>
      <c r="AG190" s="319"/>
      <c r="AH190" s="207" t="str">
        <f>IF(AND(E190=""),"","4) ")</f>
        <v/>
      </c>
      <c r="AI190" s="319"/>
      <c r="AJ190" s="319"/>
      <c r="AK190" s="207"/>
      <c r="AL190" s="208"/>
      <c r="AM190" s="207" t="str">
        <f t="shared" si="21"/>
        <v/>
      </c>
      <c r="AN190" s="209" t="str">
        <f>IF(AO190&lt;&gt;"",SUM($AM$3:AM190),"")</f>
        <v/>
      </c>
      <c r="AO190" s="207" t="str">
        <f t="shared" si="22"/>
        <v/>
      </c>
      <c r="AQ190" s="316"/>
    </row>
    <row r="191" spans="1:55" s="129" customFormat="1" x14ac:dyDescent="0.2">
      <c r="A191" s="335"/>
      <c r="B191" s="313"/>
      <c r="C191" s="313"/>
      <c r="D191" s="330" t="s">
        <v>184</v>
      </c>
      <c r="E191" s="135"/>
      <c r="F191" s="313"/>
      <c r="G191" s="35"/>
      <c r="H191" s="35"/>
      <c r="I191" s="35"/>
      <c r="J191" s="35"/>
      <c r="K191" s="34"/>
      <c r="L191" s="34"/>
      <c r="M191" s="311"/>
      <c r="N191" s="325"/>
      <c r="O191" s="313"/>
      <c r="P191" s="313"/>
      <c r="Q191" s="313"/>
      <c r="R191" s="313"/>
      <c r="S191" s="313"/>
      <c r="T191" s="313"/>
      <c r="U191" s="314"/>
      <c r="V191" s="314"/>
      <c r="W191" s="314"/>
      <c r="X191" s="314"/>
      <c r="Y191" s="314"/>
      <c r="Z191" s="333"/>
      <c r="AA191" s="314"/>
      <c r="AB191" s="207" t="str">
        <f t="shared" si="29"/>
        <v/>
      </c>
      <c r="AC191" s="322"/>
      <c r="AD191" s="208" t="str">
        <f>IF(AND(I191="",J191=""),"","5) ")</f>
        <v/>
      </c>
      <c r="AE191" s="319"/>
      <c r="AF191" s="319"/>
      <c r="AG191" s="319"/>
      <c r="AH191" s="207" t="str">
        <f>IF(AND(E191=""),"","1) ")</f>
        <v/>
      </c>
      <c r="AI191" s="319"/>
      <c r="AJ191" s="319"/>
      <c r="AK191" s="207"/>
      <c r="AL191" s="208"/>
      <c r="AM191" s="207" t="str">
        <f t="shared" si="21"/>
        <v/>
      </c>
      <c r="AN191" s="209" t="str">
        <f>IF(AO191&lt;&gt;"",SUM($AM$3:AM191),"")</f>
        <v/>
      </c>
      <c r="AO191" s="207" t="str">
        <f t="shared" si="22"/>
        <v/>
      </c>
      <c r="AQ191" s="316"/>
    </row>
    <row r="192" spans="1:55" s="129" customFormat="1" x14ac:dyDescent="0.2">
      <c r="A192" s="236" t="str">
        <f ca="1">IF(A187&lt;&gt;"","Lesson"&amp;" "&amp;MATCH($A$1,AX187:BC187,0),"")</f>
        <v>Lesson 5</v>
      </c>
      <c r="B192" s="313"/>
      <c r="C192" s="313"/>
      <c r="D192" s="331"/>
      <c r="E192" s="132"/>
      <c r="F192" s="313"/>
      <c r="G192" s="35"/>
      <c r="H192" s="35"/>
      <c r="I192" s="35"/>
      <c r="J192" s="35"/>
      <c r="K192" s="34"/>
      <c r="L192" s="34"/>
      <c r="M192" s="311"/>
      <c r="N192" s="325"/>
      <c r="O192" s="313"/>
      <c r="P192" s="313"/>
      <c r="Q192" s="313"/>
      <c r="R192" s="313"/>
      <c r="S192" s="313"/>
      <c r="T192" s="313"/>
      <c r="U192" s="314"/>
      <c r="V192" s="314"/>
      <c r="W192" s="314"/>
      <c r="X192" s="314"/>
      <c r="Y192" s="314"/>
      <c r="Z192" s="333"/>
      <c r="AA192" s="314"/>
      <c r="AB192" s="207" t="str">
        <f t="shared" si="29"/>
        <v/>
      </c>
      <c r="AC192" s="322"/>
      <c r="AD192" s="208" t="str">
        <f>IF(AND(I192="",J192=""),"","6) ")</f>
        <v/>
      </c>
      <c r="AE192" s="319"/>
      <c r="AF192" s="319"/>
      <c r="AG192" s="319"/>
      <c r="AH192" s="207" t="str">
        <f>IF(AND(E192=""),"","2) ")</f>
        <v/>
      </c>
      <c r="AI192" s="319"/>
      <c r="AJ192" s="319"/>
      <c r="AK192" s="207"/>
      <c r="AL192" s="208"/>
      <c r="AM192" s="207" t="str">
        <f t="shared" si="21"/>
        <v/>
      </c>
      <c r="AN192" s="209" t="str">
        <f>IF(AO192&lt;&gt;"",SUM($AM$3:AM192),"")</f>
        <v/>
      </c>
      <c r="AO192" s="207" t="str">
        <f t="shared" si="22"/>
        <v/>
      </c>
      <c r="AQ192" s="316"/>
    </row>
    <row r="193" spans="1:55" s="129" customFormat="1" x14ac:dyDescent="0.2">
      <c r="A193" s="237" t="str">
        <f ca="1">IF(A187&lt;&gt;"","Room"&amp;VLOOKUP(A187,Rooms,MATCH($A$1,AX187:BC187,0)+1,FALSE),"")</f>
        <v>Room</v>
      </c>
      <c r="B193" s="313"/>
      <c r="C193" s="313"/>
      <c r="D193" s="331"/>
      <c r="E193" s="135"/>
      <c r="F193" s="313"/>
      <c r="G193" s="35"/>
      <c r="H193" s="35"/>
      <c r="I193" s="35"/>
      <c r="J193" s="35"/>
      <c r="K193" s="34"/>
      <c r="L193" s="34"/>
      <c r="M193" s="311"/>
      <c r="N193" s="325"/>
      <c r="O193" s="313"/>
      <c r="P193" s="313"/>
      <c r="Q193" s="313"/>
      <c r="R193" s="313"/>
      <c r="S193" s="313"/>
      <c r="T193" s="313"/>
      <c r="U193" s="314"/>
      <c r="V193" s="314"/>
      <c r="W193" s="314"/>
      <c r="X193" s="314"/>
      <c r="Y193" s="314"/>
      <c r="Z193" s="333"/>
      <c r="AA193" s="314"/>
      <c r="AB193" s="207" t="str">
        <f t="shared" si="29"/>
        <v/>
      </c>
      <c r="AC193" s="322"/>
      <c r="AD193" s="208" t="str">
        <f>IF(AND(I193="",J193=""),"","7) ")</f>
        <v/>
      </c>
      <c r="AE193" s="319"/>
      <c r="AF193" s="319"/>
      <c r="AG193" s="319"/>
      <c r="AH193" s="207" t="str">
        <f>IF(AND(E193=""),"","3) ")</f>
        <v/>
      </c>
      <c r="AI193" s="319"/>
      <c r="AJ193" s="319"/>
      <c r="AK193" s="207"/>
      <c r="AL193" s="208"/>
      <c r="AM193" s="207" t="str">
        <f t="shared" si="21"/>
        <v/>
      </c>
      <c r="AN193" s="209" t="str">
        <f>IF(AO193&lt;&gt;"",SUM($AM$3:AM193),"")</f>
        <v/>
      </c>
      <c r="AO193" s="207" t="str">
        <f t="shared" si="22"/>
        <v/>
      </c>
      <c r="AQ193" s="316"/>
    </row>
    <row r="194" spans="1:55" s="129" customFormat="1" x14ac:dyDescent="0.2">
      <c r="A194" s="238"/>
      <c r="B194" s="313"/>
      <c r="C194" s="313"/>
      <c r="D194" s="332"/>
      <c r="E194" s="132"/>
      <c r="F194" s="313"/>
      <c r="G194" s="35" t="s">
        <v>76</v>
      </c>
      <c r="H194" s="35"/>
      <c r="I194" s="35"/>
      <c r="J194" s="35"/>
      <c r="K194" s="34"/>
      <c r="L194" s="36"/>
      <c r="M194" s="312"/>
      <c r="N194" s="326"/>
      <c r="O194" s="313"/>
      <c r="P194" s="313"/>
      <c r="Q194" s="313"/>
      <c r="R194" s="313"/>
      <c r="S194" s="313"/>
      <c r="T194" s="313"/>
      <c r="U194" s="314"/>
      <c r="V194" s="314"/>
      <c r="W194" s="314"/>
      <c r="X194" s="314"/>
      <c r="Y194" s="314"/>
      <c r="Z194" s="333"/>
      <c r="AA194" s="314"/>
      <c r="AB194" s="207" t="str">
        <f ca="1">IF(M187="","",M187)</f>
        <v/>
      </c>
      <c r="AC194" s="323"/>
      <c r="AD194" s="208" t="str">
        <f>IF(AND(I194="",J194=""),"","8) ")</f>
        <v/>
      </c>
      <c r="AE194" s="320"/>
      <c r="AF194" s="320"/>
      <c r="AG194" s="320"/>
      <c r="AH194" s="207" t="str">
        <f>IF(AND(E194=""),"","4) ")</f>
        <v/>
      </c>
      <c r="AI194" s="320"/>
      <c r="AJ194" s="320"/>
      <c r="AK194" s="207"/>
      <c r="AL194" s="208"/>
      <c r="AM194" s="207" t="str">
        <f t="shared" ca="1" si="21"/>
        <v/>
      </c>
      <c r="AN194" s="209" t="str">
        <f ca="1">IF(AO194&lt;&gt;"",SUM($AM$3:AM194),"")</f>
        <v/>
      </c>
      <c r="AO194" s="207" t="str">
        <f t="shared" ca="1" si="22"/>
        <v/>
      </c>
      <c r="AQ194" s="317"/>
    </row>
    <row r="195" spans="1:55" s="129" customFormat="1" x14ac:dyDescent="0.2">
      <c r="A195" s="334" t="str">
        <f ca="1">IF(ISNA(VLOOKUP(AC195,INDIRECT($AL$1),2, FALSE)),"", VLOOKUP(AC195,INDIRECT($AL$1),2, FALSE))</f>
        <v>Monday 13th Dec</v>
      </c>
      <c r="B195" s="313"/>
      <c r="C195" s="313"/>
      <c r="D195" s="327" t="s">
        <v>183</v>
      </c>
      <c r="E195" s="135"/>
      <c r="F195" s="313"/>
      <c r="G195" s="35" t="s">
        <v>75</v>
      </c>
      <c r="H195" s="35"/>
      <c r="I195" s="35"/>
      <c r="J195" s="35"/>
      <c r="K195" s="34"/>
      <c r="L195" s="34"/>
      <c r="M195" s="310" t="str">
        <f ca="1">AQ195</f>
        <v/>
      </c>
      <c r="N195" s="324"/>
      <c r="O195" s="313"/>
      <c r="P195" s="313"/>
      <c r="Q195" s="313"/>
      <c r="R195" s="313"/>
      <c r="S195" s="313"/>
      <c r="T195" s="313"/>
      <c r="U195" s="314"/>
      <c r="V195" s="314"/>
      <c r="W195" s="314"/>
      <c r="X195" s="314"/>
      <c r="Y195" s="314"/>
      <c r="Z195" s="314"/>
      <c r="AA195" s="314"/>
      <c r="AB195" s="207" t="str">
        <f t="shared" ref="AB195:AB201" si="30">IF(L195="Yes",J195,"")</f>
        <v/>
      </c>
      <c r="AC195" s="321">
        <v>25</v>
      </c>
      <c r="AD195" s="208" t="str">
        <f>IF(AND(I195="",J195=""),"","1) ")</f>
        <v/>
      </c>
      <c r="AE195" s="318" t="str">
        <f>CONCATENATE(AD195,I195,J195," ",H195,CHAR(10),AD196,I196,J196," ",H196,CHAR(10),AD197,I197,J197," ",H197,CHAR(10),AD198,I198,J198," ",H198,CHAR(10),AD199,I199,J199," ",H199,CHAR(10))</f>
        <v xml:space="preserve"> 
</v>
      </c>
      <c r="AF195" s="318" t="str">
        <f>CONCATENATE(AD200,I200,J200," ",H200,CHAR(10),AD201,I201,J201," ",H201,CHAR(10),AD202,I202,J202," ",H202,CHAR(10))</f>
        <v xml:space="preserve"> 
</v>
      </c>
      <c r="AG195" s="318" t="str">
        <f>CONCATENATE(AE195,AF195)</f>
        <v xml:space="preserve"> 
</v>
      </c>
      <c r="AH195" s="207" t="str">
        <f>IF(AND(E195=""),"","1) ")</f>
        <v/>
      </c>
      <c r="AI195" s="318" t="str">
        <f>CONCATENATE(AH195,E195,CHAR(10),AH196,E196,CHAR(10),AH197,E197,CHAR(10),AH198,E198)</f>
        <v xml:space="preserve">
</v>
      </c>
      <c r="AJ195" s="318" t="str">
        <f>CONCATENATE(AH199,E199,CHAR(10),AH200,E200,CHAR(10),AH201,E201,CHAR(10),AH202,E202)</f>
        <v xml:space="preserve">
</v>
      </c>
      <c r="AK195" s="207"/>
      <c r="AL195" s="207"/>
      <c r="AM195" s="207" t="str">
        <f t="shared" ref="AM195:AM226" si="31">IF(AO195&lt;&gt;"",1,"")</f>
        <v/>
      </c>
      <c r="AN195" s="207" t="str">
        <f>IF(AO195&lt;&gt;"",SUM($AM$3:AM195),"")</f>
        <v/>
      </c>
      <c r="AO195" s="207" t="str">
        <f t="shared" ref="AO195:AO226" si="32">IF(AND(AB195&lt;&gt;"H/W",AB195&lt;&gt;"Collect H/W"),AB195,"")</f>
        <v/>
      </c>
      <c r="AQ195" s="315" t="str">
        <f ca="1">IF(ISNA(VLOOKUP(A195,Homework,$AK$1+1,FALSE)), "",VLOOKUP(A195,Homework,$AK$1+1,FALSE))</f>
        <v/>
      </c>
      <c r="AX195" s="129" t="str">
        <f ca="1">IF(ISNA(VLOOKUP($A195,Timetable,$AX$1,FALSE)),"",VLOOKUP($A195,Timetable,$AX$1,FALSE))</f>
        <v>8a1</v>
      </c>
      <c r="AY195" s="129" t="str">
        <f ca="1">IF(ISNA(VLOOKUP($A195,Timetable,$AY$1,FALSE)),"",VLOOKUP($A195,Timetable,$AY$1,FALSE))</f>
        <v>10a2</v>
      </c>
      <c r="AZ195" s="129">
        <f ca="1">IF(ISNA(VLOOKUP($A195,Timetable,$AZ$1,FALSE)),"",VLOOKUP($A195,Timetable,$AZ$1,FALSE))</f>
        <v>12</v>
      </c>
      <c r="BA195" s="129" t="str">
        <f ca="1">IF(ISNA(VLOOKUP($A195,Timetable,$BA$1,FALSE)),"",VLOOKUP($A195,Timetable,$BA$1,FALSE))</f>
        <v>9b4</v>
      </c>
      <c r="BB195" s="129" t="str">
        <f ca="1">IF(ISNA(VLOOKUP($A195,Timetable,$BB$1,FALSE)),"",VLOOKUP($A195,Timetable,$BB$1,FALSE))</f>
        <v>11b3</v>
      </c>
      <c r="BC195" s="129" t="str">
        <f ca="1">IF(ISNA(VLOOKUP($A195,Timetable,$BC$1,FALSE)),"",VLOOKUP($A195,Timetable,$BC$1,FALSE))</f>
        <v/>
      </c>
    </row>
    <row r="196" spans="1:55" s="129" customFormat="1" x14ac:dyDescent="0.2">
      <c r="A196" s="335"/>
      <c r="B196" s="313"/>
      <c r="C196" s="313"/>
      <c r="D196" s="328"/>
      <c r="E196" s="132"/>
      <c r="F196" s="313"/>
      <c r="G196" s="35" t="s">
        <v>77</v>
      </c>
      <c r="H196" s="35"/>
      <c r="I196" s="35"/>
      <c r="J196" s="35"/>
      <c r="K196" s="34"/>
      <c r="L196" s="34"/>
      <c r="M196" s="311"/>
      <c r="N196" s="325"/>
      <c r="O196" s="313"/>
      <c r="P196" s="313"/>
      <c r="Q196" s="313"/>
      <c r="R196" s="313"/>
      <c r="S196" s="313"/>
      <c r="T196" s="313"/>
      <c r="U196" s="314"/>
      <c r="V196" s="314"/>
      <c r="W196" s="314"/>
      <c r="X196" s="314"/>
      <c r="Y196" s="314"/>
      <c r="Z196" s="333"/>
      <c r="AA196" s="314"/>
      <c r="AB196" s="207" t="str">
        <f t="shared" si="30"/>
        <v/>
      </c>
      <c r="AC196" s="322"/>
      <c r="AD196" s="208" t="str">
        <f>IF(AND(I196="",J196=""),"","2) ")</f>
        <v/>
      </c>
      <c r="AE196" s="319"/>
      <c r="AF196" s="319"/>
      <c r="AG196" s="319"/>
      <c r="AH196" s="207" t="str">
        <f>IF(AND(E196=""),"","2) ")</f>
        <v/>
      </c>
      <c r="AI196" s="319"/>
      <c r="AJ196" s="319"/>
      <c r="AK196" s="207"/>
      <c r="AL196" s="208"/>
      <c r="AM196" s="207" t="str">
        <f t="shared" si="31"/>
        <v/>
      </c>
      <c r="AN196" s="207" t="str">
        <f>IF(AO196&lt;&gt;"",SUM($AM$3:AM196),"")</f>
        <v/>
      </c>
      <c r="AO196" s="207" t="str">
        <f t="shared" si="32"/>
        <v/>
      </c>
      <c r="AQ196" s="316"/>
    </row>
    <row r="197" spans="1:55" s="129" customFormat="1" x14ac:dyDescent="0.2">
      <c r="A197" s="335"/>
      <c r="B197" s="313"/>
      <c r="C197" s="313"/>
      <c r="D197" s="328"/>
      <c r="E197" s="135"/>
      <c r="F197" s="313"/>
      <c r="G197" s="35"/>
      <c r="H197" s="35"/>
      <c r="I197" s="35"/>
      <c r="J197" s="35"/>
      <c r="K197" s="34"/>
      <c r="L197" s="34"/>
      <c r="M197" s="311"/>
      <c r="N197" s="325"/>
      <c r="O197" s="313"/>
      <c r="P197" s="313"/>
      <c r="Q197" s="313"/>
      <c r="R197" s="313"/>
      <c r="S197" s="313"/>
      <c r="T197" s="313"/>
      <c r="U197" s="314"/>
      <c r="V197" s="314"/>
      <c r="W197" s="314"/>
      <c r="X197" s="314"/>
      <c r="Y197" s="314"/>
      <c r="Z197" s="333"/>
      <c r="AA197" s="314"/>
      <c r="AB197" s="207" t="str">
        <f t="shared" si="30"/>
        <v/>
      </c>
      <c r="AC197" s="322"/>
      <c r="AD197" s="208" t="str">
        <f>IF(AND(I197="",J197=""),"","3) ")</f>
        <v/>
      </c>
      <c r="AE197" s="319"/>
      <c r="AF197" s="319"/>
      <c r="AG197" s="319"/>
      <c r="AH197" s="207" t="str">
        <f>IF(AND(E197=""),"","3) ")</f>
        <v/>
      </c>
      <c r="AI197" s="319"/>
      <c r="AJ197" s="319"/>
      <c r="AK197" s="207"/>
      <c r="AL197" s="208"/>
      <c r="AM197" s="207" t="str">
        <f t="shared" si="31"/>
        <v/>
      </c>
      <c r="AN197" s="209" t="str">
        <f>IF(AO197&lt;&gt;"",SUM($AM$3:AM197),"")</f>
        <v/>
      </c>
      <c r="AO197" s="207" t="str">
        <f t="shared" si="32"/>
        <v/>
      </c>
      <c r="AQ197" s="316"/>
    </row>
    <row r="198" spans="1:55" s="129" customFormat="1" x14ac:dyDescent="0.2">
      <c r="A198" s="335"/>
      <c r="B198" s="313"/>
      <c r="C198" s="313"/>
      <c r="D198" s="329"/>
      <c r="E198" s="132"/>
      <c r="F198" s="313"/>
      <c r="G198" s="35"/>
      <c r="H198" s="35"/>
      <c r="I198" s="35"/>
      <c r="J198" s="35"/>
      <c r="K198" s="34"/>
      <c r="L198" s="34"/>
      <c r="M198" s="311"/>
      <c r="N198" s="325"/>
      <c r="O198" s="313"/>
      <c r="P198" s="313"/>
      <c r="Q198" s="313"/>
      <c r="R198" s="313"/>
      <c r="S198" s="313"/>
      <c r="T198" s="313"/>
      <c r="U198" s="314"/>
      <c r="V198" s="314"/>
      <c r="W198" s="314"/>
      <c r="X198" s="314"/>
      <c r="Y198" s="314"/>
      <c r="Z198" s="333"/>
      <c r="AA198" s="314"/>
      <c r="AB198" s="207" t="str">
        <f t="shared" si="30"/>
        <v/>
      </c>
      <c r="AC198" s="322"/>
      <c r="AD198" s="208" t="str">
        <f>IF(AND(I198="",J198=""),"","4) ")</f>
        <v/>
      </c>
      <c r="AE198" s="319"/>
      <c r="AF198" s="319"/>
      <c r="AG198" s="319"/>
      <c r="AH198" s="207" t="str">
        <f>IF(AND(E198=""),"","4) ")</f>
        <v/>
      </c>
      <c r="AI198" s="319"/>
      <c r="AJ198" s="319"/>
      <c r="AK198" s="207"/>
      <c r="AL198" s="208"/>
      <c r="AM198" s="207" t="str">
        <f t="shared" si="31"/>
        <v/>
      </c>
      <c r="AN198" s="209" t="str">
        <f>IF(AO198&lt;&gt;"",SUM($AM$3:AM198),"")</f>
        <v/>
      </c>
      <c r="AO198" s="207" t="str">
        <f t="shared" si="32"/>
        <v/>
      </c>
      <c r="AQ198" s="316"/>
    </row>
    <row r="199" spans="1:55" s="129" customFormat="1" x14ac:dyDescent="0.2">
      <c r="A199" s="335"/>
      <c r="B199" s="313"/>
      <c r="C199" s="313"/>
      <c r="D199" s="330" t="s">
        <v>184</v>
      </c>
      <c r="E199" s="135"/>
      <c r="F199" s="313"/>
      <c r="G199" s="35"/>
      <c r="H199" s="35"/>
      <c r="I199" s="35"/>
      <c r="J199" s="35"/>
      <c r="K199" s="34"/>
      <c r="L199" s="34"/>
      <c r="M199" s="311"/>
      <c r="N199" s="325"/>
      <c r="O199" s="313"/>
      <c r="P199" s="313"/>
      <c r="Q199" s="313"/>
      <c r="R199" s="313"/>
      <c r="S199" s="313"/>
      <c r="T199" s="313"/>
      <c r="U199" s="314"/>
      <c r="V199" s="314"/>
      <c r="W199" s="314"/>
      <c r="X199" s="314"/>
      <c r="Y199" s="314"/>
      <c r="Z199" s="333"/>
      <c r="AA199" s="314"/>
      <c r="AB199" s="207" t="str">
        <f t="shared" si="30"/>
        <v/>
      </c>
      <c r="AC199" s="322"/>
      <c r="AD199" s="208" t="str">
        <f>IF(AND(I199="",J199=""),"","5) ")</f>
        <v/>
      </c>
      <c r="AE199" s="319"/>
      <c r="AF199" s="319"/>
      <c r="AG199" s="319"/>
      <c r="AH199" s="207" t="str">
        <f>IF(AND(E199=""),"","1) ")</f>
        <v/>
      </c>
      <c r="AI199" s="319"/>
      <c r="AJ199" s="319"/>
      <c r="AK199" s="207"/>
      <c r="AL199" s="208"/>
      <c r="AM199" s="207" t="str">
        <f t="shared" si="31"/>
        <v/>
      </c>
      <c r="AN199" s="209" t="str">
        <f>IF(AO199&lt;&gt;"",SUM($AM$3:AM199),"")</f>
        <v/>
      </c>
      <c r="AO199" s="207" t="str">
        <f t="shared" si="32"/>
        <v/>
      </c>
      <c r="AQ199" s="316"/>
    </row>
    <row r="200" spans="1:55" s="129" customFormat="1" x14ac:dyDescent="0.2">
      <c r="A200" s="236" t="str">
        <f ca="1">IF(A195&lt;&gt;"","Lesson"&amp;" "&amp;MATCH($A$1,AX195:BC195,0),"")</f>
        <v>Lesson 5</v>
      </c>
      <c r="B200" s="313"/>
      <c r="C200" s="313"/>
      <c r="D200" s="331"/>
      <c r="E200" s="132"/>
      <c r="F200" s="313"/>
      <c r="G200" s="35"/>
      <c r="H200" s="35"/>
      <c r="I200" s="35"/>
      <c r="J200" s="35"/>
      <c r="K200" s="34"/>
      <c r="L200" s="34"/>
      <c r="M200" s="311"/>
      <c r="N200" s="325"/>
      <c r="O200" s="313"/>
      <c r="P200" s="313"/>
      <c r="Q200" s="313"/>
      <c r="R200" s="313"/>
      <c r="S200" s="313"/>
      <c r="T200" s="313"/>
      <c r="U200" s="314"/>
      <c r="V200" s="314"/>
      <c r="W200" s="314"/>
      <c r="X200" s="314"/>
      <c r="Y200" s="314"/>
      <c r="Z200" s="333"/>
      <c r="AA200" s="314"/>
      <c r="AB200" s="207" t="str">
        <f t="shared" si="30"/>
        <v/>
      </c>
      <c r="AC200" s="322"/>
      <c r="AD200" s="208" t="str">
        <f>IF(AND(I200="",J200=""),"","6) ")</f>
        <v/>
      </c>
      <c r="AE200" s="319"/>
      <c r="AF200" s="319"/>
      <c r="AG200" s="319"/>
      <c r="AH200" s="207" t="str">
        <f>IF(AND(E200=""),"","2) ")</f>
        <v/>
      </c>
      <c r="AI200" s="319"/>
      <c r="AJ200" s="319"/>
      <c r="AK200" s="207"/>
      <c r="AL200" s="208"/>
      <c r="AM200" s="207" t="str">
        <f t="shared" si="31"/>
        <v/>
      </c>
      <c r="AN200" s="209" t="str">
        <f>IF(AO200&lt;&gt;"",SUM($AM$3:AM200),"")</f>
        <v/>
      </c>
      <c r="AO200" s="207" t="str">
        <f t="shared" si="32"/>
        <v/>
      </c>
      <c r="AQ200" s="316"/>
    </row>
    <row r="201" spans="1:55" s="129" customFormat="1" x14ac:dyDescent="0.2">
      <c r="A201" s="237" t="str">
        <f ca="1">IF(A195&lt;&gt;"","Room"&amp;VLOOKUP(A195,Rooms,MATCH($A$1,AX195:BC195,0)+1,FALSE),"")</f>
        <v>Room</v>
      </c>
      <c r="B201" s="313"/>
      <c r="C201" s="313"/>
      <c r="D201" s="331"/>
      <c r="E201" s="135"/>
      <c r="F201" s="313"/>
      <c r="G201" s="35"/>
      <c r="H201" s="35"/>
      <c r="I201" s="35"/>
      <c r="J201" s="35"/>
      <c r="K201" s="34"/>
      <c r="L201" s="34"/>
      <c r="M201" s="311"/>
      <c r="N201" s="325"/>
      <c r="O201" s="313"/>
      <c r="P201" s="313"/>
      <c r="Q201" s="313"/>
      <c r="R201" s="313"/>
      <c r="S201" s="313"/>
      <c r="T201" s="313"/>
      <c r="U201" s="314"/>
      <c r="V201" s="314"/>
      <c r="W201" s="314"/>
      <c r="X201" s="314"/>
      <c r="Y201" s="314"/>
      <c r="Z201" s="333"/>
      <c r="AA201" s="314"/>
      <c r="AB201" s="207" t="str">
        <f t="shared" si="30"/>
        <v/>
      </c>
      <c r="AC201" s="322"/>
      <c r="AD201" s="208" t="str">
        <f>IF(AND(I201="",J201=""),"","7) ")</f>
        <v/>
      </c>
      <c r="AE201" s="319"/>
      <c r="AF201" s="319"/>
      <c r="AG201" s="319"/>
      <c r="AH201" s="207" t="str">
        <f>IF(AND(E201=""),"","3) ")</f>
        <v/>
      </c>
      <c r="AI201" s="319"/>
      <c r="AJ201" s="319"/>
      <c r="AK201" s="207"/>
      <c r="AL201" s="208"/>
      <c r="AM201" s="207" t="str">
        <f t="shared" si="31"/>
        <v/>
      </c>
      <c r="AN201" s="209" t="str">
        <f>IF(AO201&lt;&gt;"",SUM($AM$3:AM201),"")</f>
        <v/>
      </c>
      <c r="AO201" s="207" t="str">
        <f t="shared" si="32"/>
        <v/>
      </c>
      <c r="AQ201" s="316"/>
    </row>
    <row r="202" spans="1:55" s="129" customFormat="1" x14ac:dyDescent="0.2">
      <c r="A202" s="238"/>
      <c r="B202" s="313"/>
      <c r="C202" s="313"/>
      <c r="D202" s="332"/>
      <c r="E202" s="132"/>
      <c r="F202" s="313"/>
      <c r="G202" s="35" t="s">
        <v>76</v>
      </c>
      <c r="H202" s="35"/>
      <c r="I202" s="35"/>
      <c r="J202" s="35"/>
      <c r="K202" s="34"/>
      <c r="L202" s="36"/>
      <c r="M202" s="312"/>
      <c r="N202" s="326"/>
      <c r="O202" s="313"/>
      <c r="P202" s="313"/>
      <c r="Q202" s="313"/>
      <c r="R202" s="313"/>
      <c r="S202" s="313"/>
      <c r="T202" s="313"/>
      <c r="U202" s="314"/>
      <c r="V202" s="314"/>
      <c r="W202" s="314"/>
      <c r="X202" s="314"/>
      <c r="Y202" s="314"/>
      <c r="Z202" s="333"/>
      <c r="AA202" s="314"/>
      <c r="AB202" s="207" t="str">
        <f ca="1">IF(M195="","",M195)</f>
        <v/>
      </c>
      <c r="AC202" s="323"/>
      <c r="AD202" s="208" t="str">
        <f>IF(AND(I202="",J202=""),"","8) ")</f>
        <v/>
      </c>
      <c r="AE202" s="320"/>
      <c r="AF202" s="320"/>
      <c r="AG202" s="320"/>
      <c r="AH202" s="207" t="str">
        <f>IF(AND(E202=""),"","4) ")</f>
        <v/>
      </c>
      <c r="AI202" s="320"/>
      <c r="AJ202" s="320"/>
      <c r="AK202" s="207"/>
      <c r="AL202" s="208"/>
      <c r="AM202" s="207" t="str">
        <f t="shared" ca="1" si="31"/>
        <v/>
      </c>
      <c r="AN202" s="209" t="str">
        <f ca="1">IF(AO202&lt;&gt;"",SUM($AM$3:AM202),"")</f>
        <v/>
      </c>
      <c r="AO202" s="207" t="str">
        <f t="shared" ca="1" si="32"/>
        <v/>
      </c>
      <c r="AQ202" s="317"/>
    </row>
    <row r="203" spans="1:55" s="129" customFormat="1" x14ac:dyDescent="0.2">
      <c r="A203" s="334" t="str">
        <f ca="1">IF(ISNA(VLOOKUP(AC203,INDIRECT($AL$1),2, FALSE)),"", VLOOKUP(AC203,INDIRECT($AL$1),2, FALSE))</f>
        <v>Wednesday 15th Dec</v>
      </c>
      <c r="B203" s="313"/>
      <c r="C203" s="313"/>
      <c r="D203" s="327" t="s">
        <v>183</v>
      </c>
      <c r="E203" s="135"/>
      <c r="F203" s="313"/>
      <c r="G203" s="35" t="s">
        <v>75</v>
      </c>
      <c r="H203" s="35"/>
      <c r="I203" s="35"/>
      <c r="J203" s="35"/>
      <c r="K203" s="34"/>
      <c r="L203" s="34"/>
      <c r="M203" s="310" t="str">
        <f ca="1">AQ203</f>
        <v/>
      </c>
      <c r="N203" s="324"/>
      <c r="O203" s="313"/>
      <c r="P203" s="313"/>
      <c r="Q203" s="313"/>
      <c r="R203" s="313"/>
      <c r="S203" s="313"/>
      <c r="T203" s="313"/>
      <c r="U203" s="314"/>
      <c r="V203" s="314"/>
      <c r="W203" s="314"/>
      <c r="X203" s="314"/>
      <c r="Y203" s="314"/>
      <c r="Z203" s="314"/>
      <c r="AA203" s="314"/>
      <c r="AB203" s="207" t="str">
        <f t="shared" ref="AB203:AB209" si="33">IF(L203="Yes",J203,"")</f>
        <v/>
      </c>
      <c r="AC203" s="321">
        <v>26</v>
      </c>
      <c r="AD203" s="208" t="str">
        <f>IF(AND(I203="",J203=""),"","1) ")</f>
        <v/>
      </c>
      <c r="AE203" s="318" t="str">
        <f>CONCATENATE(AD203,I203,J203," ",H203,CHAR(10),AD204,I204,J204," ",H204,CHAR(10),AD205,I205,J205," ",H205,CHAR(10),AD206,I206,J206," ",H206,CHAR(10),AD207,I207,J207," ",H207,CHAR(10))</f>
        <v xml:space="preserve"> 
</v>
      </c>
      <c r="AF203" s="318" t="str">
        <f>CONCATENATE(AD208,I208,J208," ",H208,CHAR(10),AD209,I209,J209," ",H209,CHAR(10),AD210,I210,J210," ",H210,CHAR(10))</f>
        <v xml:space="preserve"> 
</v>
      </c>
      <c r="AG203" s="318" t="str">
        <f>CONCATENATE(AE203,AF203)</f>
        <v xml:space="preserve"> 
</v>
      </c>
      <c r="AH203" s="207" t="str">
        <f>IF(AND(E203=""),"","1) ")</f>
        <v/>
      </c>
      <c r="AI203" s="318" t="str">
        <f>CONCATENATE(AH203,E203,CHAR(10),AH204,E204,CHAR(10),AH205,E205,CHAR(10),AH206,E206)</f>
        <v xml:space="preserve">
</v>
      </c>
      <c r="AJ203" s="318" t="str">
        <f>CONCATENATE(AH207,E207,CHAR(10),AH208,E208,CHAR(10),AH209,E209,CHAR(10),AH210,E210)</f>
        <v xml:space="preserve">
</v>
      </c>
      <c r="AK203" s="207"/>
      <c r="AL203" s="207"/>
      <c r="AM203" s="207" t="str">
        <f t="shared" si="31"/>
        <v/>
      </c>
      <c r="AN203" s="207" t="str">
        <f>IF(AO203&lt;&gt;"",SUM($AM$3:AM203),"")</f>
        <v/>
      </c>
      <c r="AO203" s="207" t="str">
        <f t="shared" si="32"/>
        <v/>
      </c>
      <c r="AQ203" s="315" t="str">
        <f ca="1">IF(ISNA(VLOOKUP(A203,Homework,$AK$1+1,FALSE)), "",VLOOKUP(A203,Homework,$AK$1+1,FALSE))</f>
        <v/>
      </c>
      <c r="AX203" s="129" t="str">
        <f ca="1">IF(ISNA(VLOOKUP($A203,Timetable,$AX$1,FALSE)),"",VLOOKUP($A203,Timetable,$AX$1,FALSE))</f>
        <v>11b3</v>
      </c>
      <c r="AY203" s="129" t="str">
        <f ca="1">IF(ISNA(VLOOKUP($A203,Timetable,$AY$1,FALSE)),"",VLOOKUP($A203,Timetable,$AY$1,FALSE))</f>
        <v>9b4</v>
      </c>
      <c r="AZ203" s="129" t="str">
        <f ca="1">IF(ISNA(VLOOKUP($A203,Timetable,$AZ$1,FALSE)),"",VLOOKUP($A203,Timetable,$AZ$1,FALSE))</f>
        <v/>
      </c>
      <c r="BA203" s="129">
        <f ca="1">IF(ISNA(VLOOKUP($A203,Timetable,$BA$1,FALSE)),"",VLOOKUP($A203,Timetable,$BA$1,FALSE))</f>
        <v>13</v>
      </c>
      <c r="BB203" s="129" t="str">
        <f ca="1">IF(ISNA(VLOOKUP($A203,Timetable,$BB$1,FALSE)),"",VLOOKUP($A203,Timetable,$BB$1,FALSE))</f>
        <v/>
      </c>
      <c r="BC203" s="129" t="str">
        <f ca="1">IF(ISNA(VLOOKUP($A203,Timetable,$BC$1,FALSE)),"",VLOOKUP($A203,Timetable,$BC$1,FALSE))</f>
        <v/>
      </c>
    </row>
    <row r="204" spans="1:55" s="129" customFormat="1" x14ac:dyDescent="0.2">
      <c r="A204" s="335"/>
      <c r="B204" s="313"/>
      <c r="C204" s="313"/>
      <c r="D204" s="328"/>
      <c r="E204" s="132"/>
      <c r="F204" s="313"/>
      <c r="G204" s="35" t="s">
        <v>77</v>
      </c>
      <c r="H204" s="35"/>
      <c r="I204" s="35"/>
      <c r="J204" s="35"/>
      <c r="K204" s="34"/>
      <c r="L204" s="34"/>
      <c r="M204" s="311"/>
      <c r="N204" s="325"/>
      <c r="O204" s="313"/>
      <c r="P204" s="313"/>
      <c r="Q204" s="313"/>
      <c r="R204" s="313"/>
      <c r="S204" s="313"/>
      <c r="T204" s="313"/>
      <c r="U204" s="314"/>
      <c r="V204" s="314"/>
      <c r="W204" s="314"/>
      <c r="X204" s="314"/>
      <c r="Y204" s="314"/>
      <c r="Z204" s="333"/>
      <c r="AA204" s="314"/>
      <c r="AB204" s="207" t="str">
        <f t="shared" si="33"/>
        <v/>
      </c>
      <c r="AC204" s="322"/>
      <c r="AD204" s="208" t="str">
        <f>IF(AND(I204="",J204=""),"","2) ")</f>
        <v/>
      </c>
      <c r="AE204" s="319"/>
      <c r="AF204" s="319"/>
      <c r="AG204" s="319"/>
      <c r="AH204" s="207" t="str">
        <f>IF(AND(E204=""),"","2) ")</f>
        <v/>
      </c>
      <c r="AI204" s="319"/>
      <c r="AJ204" s="319"/>
      <c r="AK204" s="207"/>
      <c r="AL204" s="208"/>
      <c r="AM204" s="207" t="str">
        <f t="shared" si="31"/>
        <v/>
      </c>
      <c r="AN204" s="207" t="str">
        <f>IF(AO204&lt;&gt;"",SUM($AM$3:AM204),"")</f>
        <v/>
      </c>
      <c r="AO204" s="207" t="str">
        <f t="shared" si="32"/>
        <v/>
      </c>
      <c r="AQ204" s="316"/>
    </row>
    <row r="205" spans="1:55" s="129" customFormat="1" x14ac:dyDescent="0.2">
      <c r="A205" s="335"/>
      <c r="B205" s="313"/>
      <c r="C205" s="313"/>
      <c r="D205" s="328"/>
      <c r="E205" s="135"/>
      <c r="F205" s="313"/>
      <c r="G205" s="35"/>
      <c r="H205" s="35"/>
      <c r="I205" s="35"/>
      <c r="J205" s="35"/>
      <c r="K205" s="34"/>
      <c r="L205" s="34"/>
      <c r="M205" s="311"/>
      <c r="N205" s="325"/>
      <c r="O205" s="313"/>
      <c r="P205" s="313"/>
      <c r="Q205" s="313"/>
      <c r="R205" s="313"/>
      <c r="S205" s="313"/>
      <c r="T205" s="313"/>
      <c r="U205" s="314"/>
      <c r="V205" s="314"/>
      <c r="W205" s="314"/>
      <c r="X205" s="314"/>
      <c r="Y205" s="314"/>
      <c r="Z205" s="333"/>
      <c r="AA205" s="314"/>
      <c r="AB205" s="207" t="str">
        <f t="shared" si="33"/>
        <v/>
      </c>
      <c r="AC205" s="322"/>
      <c r="AD205" s="208" t="str">
        <f>IF(AND(I205="",J205=""),"","3) ")</f>
        <v/>
      </c>
      <c r="AE205" s="319"/>
      <c r="AF205" s="319"/>
      <c r="AG205" s="319"/>
      <c r="AH205" s="207" t="str">
        <f>IF(AND(E205=""),"","3) ")</f>
        <v/>
      </c>
      <c r="AI205" s="319"/>
      <c r="AJ205" s="319"/>
      <c r="AK205" s="207"/>
      <c r="AL205" s="208"/>
      <c r="AM205" s="207" t="str">
        <f t="shared" si="31"/>
        <v/>
      </c>
      <c r="AN205" s="209" t="str">
        <f>IF(AO205&lt;&gt;"",SUM($AM$3:AM205),"")</f>
        <v/>
      </c>
      <c r="AO205" s="207" t="str">
        <f t="shared" si="32"/>
        <v/>
      </c>
      <c r="AQ205" s="316"/>
    </row>
    <row r="206" spans="1:55" s="129" customFormat="1" x14ac:dyDescent="0.2">
      <c r="A206" s="335"/>
      <c r="B206" s="313"/>
      <c r="C206" s="313"/>
      <c r="D206" s="329"/>
      <c r="E206" s="132"/>
      <c r="F206" s="313"/>
      <c r="G206" s="35"/>
      <c r="H206" s="35"/>
      <c r="I206" s="35"/>
      <c r="J206" s="35"/>
      <c r="K206" s="34"/>
      <c r="L206" s="34"/>
      <c r="M206" s="311"/>
      <c r="N206" s="325"/>
      <c r="O206" s="313"/>
      <c r="P206" s="313"/>
      <c r="Q206" s="313"/>
      <c r="R206" s="313"/>
      <c r="S206" s="313"/>
      <c r="T206" s="313"/>
      <c r="U206" s="314"/>
      <c r="V206" s="314"/>
      <c r="W206" s="314"/>
      <c r="X206" s="314"/>
      <c r="Y206" s="314"/>
      <c r="Z206" s="333"/>
      <c r="AA206" s="314"/>
      <c r="AB206" s="207" t="str">
        <f t="shared" si="33"/>
        <v/>
      </c>
      <c r="AC206" s="322"/>
      <c r="AD206" s="208" t="str">
        <f>IF(AND(I206="",J206=""),"","4) ")</f>
        <v/>
      </c>
      <c r="AE206" s="319"/>
      <c r="AF206" s="319"/>
      <c r="AG206" s="319"/>
      <c r="AH206" s="207" t="str">
        <f>IF(AND(E206=""),"","4) ")</f>
        <v/>
      </c>
      <c r="AI206" s="319"/>
      <c r="AJ206" s="319"/>
      <c r="AK206" s="207"/>
      <c r="AL206" s="208"/>
      <c r="AM206" s="207" t="str">
        <f t="shared" si="31"/>
        <v/>
      </c>
      <c r="AN206" s="209" t="str">
        <f>IF(AO206&lt;&gt;"",SUM($AM$3:AM206),"")</f>
        <v/>
      </c>
      <c r="AO206" s="207" t="str">
        <f t="shared" si="32"/>
        <v/>
      </c>
      <c r="AQ206" s="316"/>
    </row>
    <row r="207" spans="1:55" s="129" customFormat="1" x14ac:dyDescent="0.2">
      <c r="A207" s="335"/>
      <c r="B207" s="313"/>
      <c r="C207" s="313"/>
      <c r="D207" s="330" t="s">
        <v>184</v>
      </c>
      <c r="E207" s="135"/>
      <c r="F207" s="313"/>
      <c r="G207" s="35"/>
      <c r="H207" s="35"/>
      <c r="I207" s="35"/>
      <c r="J207" s="35"/>
      <c r="K207" s="34"/>
      <c r="L207" s="34"/>
      <c r="M207" s="311"/>
      <c r="N207" s="325"/>
      <c r="O207" s="313"/>
      <c r="P207" s="313"/>
      <c r="Q207" s="313"/>
      <c r="R207" s="313"/>
      <c r="S207" s="313"/>
      <c r="T207" s="313"/>
      <c r="U207" s="314"/>
      <c r="V207" s="314"/>
      <c r="W207" s="314"/>
      <c r="X207" s="314"/>
      <c r="Y207" s="314"/>
      <c r="Z207" s="333"/>
      <c r="AA207" s="314"/>
      <c r="AB207" s="207" t="str">
        <f t="shared" si="33"/>
        <v/>
      </c>
      <c r="AC207" s="322"/>
      <c r="AD207" s="208" t="str">
        <f>IF(AND(I207="",J207=""),"","5) ")</f>
        <v/>
      </c>
      <c r="AE207" s="319"/>
      <c r="AF207" s="319"/>
      <c r="AG207" s="319"/>
      <c r="AH207" s="207" t="str">
        <f>IF(AND(E207=""),"","1) ")</f>
        <v/>
      </c>
      <c r="AI207" s="319"/>
      <c r="AJ207" s="319"/>
      <c r="AK207" s="207"/>
      <c r="AL207" s="208"/>
      <c r="AM207" s="207" t="str">
        <f t="shared" si="31"/>
        <v/>
      </c>
      <c r="AN207" s="209" t="str">
        <f>IF(AO207&lt;&gt;"",SUM($AM$3:AM207),"")</f>
        <v/>
      </c>
      <c r="AO207" s="207" t="str">
        <f t="shared" si="32"/>
        <v/>
      </c>
      <c r="AQ207" s="316"/>
    </row>
    <row r="208" spans="1:55" s="129" customFormat="1" x14ac:dyDescent="0.2">
      <c r="A208" s="236" t="str">
        <f ca="1">IF(A203&lt;&gt;"","Lesson"&amp;" "&amp;MATCH($A$1,AX203:BC203,0),"")</f>
        <v>Lesson 1</v>
      </c>
      <c r="B208" s="313"/>
      <c r="C208" s="313"/>
      <c r="D208" s="331"/>
      <c r="E208" s="132"/>
      <c r="F208" s="313"/>
      <c r="G208" s="35"/>
      <c r="H208" s="35"/>
      <c r="I208" s="35"/>
      <c r="J208" s="35"/>
      <c r="K208" s="34"/>
      <c r="L208" s="34"/>
      <c r="M208" s="311"/>
      <c r="N208" s="325"/>
      <c r="O208" s="313"/>
      <c r="P208" s="313"/>
      <c r="Q208" s="313"/>
      <c r="R208" s="313"/>
      <c r="S208" s="313"/>
      <c r="T208" s="313"/>
      <c r="U208" s="314"/>
      <c r="V208" s="314"/>
      <c r="W208" s="314"/>
      <c r="X208" s="314"/>
      <c r="Y208" s="314"/>
      <c r="Z208" s="333"/>
      <c r="AA208" s="314"/>
      <c r="AB208" s="207" t="str">
        <f t="shared" si="33"/>
        <v/>
      </c>
      <c r="AC208" s="322"/>
      <c r="AD208" s="208" t="str">
        <f>IF(AND(I208="",J208=""),"","6) ")</f>
        <v/>
      </c>
      <c r="AE208" s="319"/>
      <c r="AF208" s="319"/>
      <c r="AG208" s="319"/>
      <c r="AH208" s="207" t="str">
        <f>IF(AND(E208=""),"","2) ")</f>
        <v/>
      </c>
      <c r="AI208" s="319"/>
      <c r="AJ208" s="319"/>
      <c r="AK208" s="207"/>
      <c r="AL208" s="208"/>
      <c r="AM208" s="207" t="str">
        <f t="shared" si="31"/>
        <v/>
      </c>
      <c r="AN208" s="209" t="str">
        <f>IF(AO208&lt;&gt;"",SUM($AM$3:AM208),"")</f>
        <v/>
      </c>
      <c r="AO208" s="207" t="str">
        <f t="shared" si="32"/>
        <v/>
      </c>
      <c r="AQ208" s="316"/>
    </row>
    <row r="209" spans="1:55" s="129" customFormat="1" x14ac:dyDescent="0.2">
      <c r="A209" s="237" t="str">
        <f ca="1">IF(A203&lt;&gt;"","Room"&amp;VLOOKUP(A203,Rooms,MATCH($A$1,AX203:BC203,0)+1,FALSE),"")</f>
        <v>Room</v>
      </c>
      <c r="B209" s="313"/>
      <c r="C209" s="313"/>
      <c r="D209" s="331"/>
      <c r="E209" s="135"/>
      <c r="F209" s="313"/>
      <c r="G209" s="35"/>
      <c r="H209" s="35"/>
      <c r="I209" s="35"/>
      <c r="J209" s="35"/>
      <c r="K209" s="34"/>
      <c r="L209" s="34"/>
      <c r="M209" s="311"/>
      <c r="N209" s="325"/>
      <c r="O209" s="313"/>
      <c r="P209" s="313"/>
      <c r="Q209" s="313"/>
      <c r="R209" s="313"/>
      <c r="S209" s="313"/>
      <c r="T209" s="313"/>
      <c r="U209" s="314"/>
      <c r="V209" s="314"/>
      <c r="W209" s="314"/>
      <c r="X209" s="314"/>
      <c r="Y209" s="314"/>
      <c r="Z209" s="333"/>
      <c r="AA209" s="314"/>
      <c r="AB209" s="207" t="str">
        <f t="shared" si="33"/>
        <v/>
      </c>
      <c r="AC209" s="322"/>
      <c r="AD209" s="208" t="str">
        <f>IF(AND(I209="",J209=""),"","7) ")</f>
        <v/>
      </c>
      <c r="AE209" s="319"/>
      <c r="AF209" s="319"/>
      <c r="AG209" s="319"/>
      <c r="AH209" s="207" t="str">
        <f>IF(AND(E209=""),"","3) ")</f>
        <v/>
      </c>
      <c r="AI209" s="319"/>
      <c r="AJ209" s="319"/>
      <c r="AK209" s="207"/>
      <c r="AL209" s="208"/>
      <c r="AM209" s="207" t="str">
        <f t="shared" si="31"/>
        <v/>
      </c>
      <c r="AN209" s="209" t="str">
        <f>IF(AO209&lt;&gt;"",SUM($AM$3:AM209),"")</f>
        <v/>
      </c>
      <c r="AO209" s="207" t="str">
        <f t="shared" si="32"/>
        <v/>
      </c>
      <c r="AQ209" s="316"/>
    </row>
    <row r="210" spans="1:55" s="129" customFormat="1" x14ac:dyDescent="0.2">
      <c r="A210" s="238"/>
      <c r="B210" s="313"/>
      <c r="C210" s="313"/>
      <c r="D210" s="332"/>
      <c r="E210" s="132"/>
      <c r="F210" s="313"/>
      <c r="G210" s="35" t="s">
        <v>76</v>
      </c>
      <c r="H210" s="35"/>
      <c r="I210" s="35"/>
      <c r="J210" s="35"/>
      <c r="K210" s="34"/>
      <c r="L210" s="36"/>
      <c r="M210" s="312"/>
      <c r="N210" s="326"/>
      <c r="O210" s="313"/>
      <c r="P210" s="313"/>
      <c r="Q210" s="313"/>
      <c r="R210" s="313"/>
      <c r="S210" s="313"/>
      <c r="T210" s="313"/>
      <c r="U210" s="314"/>
      <c r="V210" s="314"/>
      <c r="W210" s="314"/>
      <c r="X210" s="314"/>
      <c r="Y210" s="314"/>
      <c r="Z210" s="333"/>
      <c r="AA210" s="314"/>
      <c r="AB210" s="207" t="str">
        <f ca="1">IF(M203="","",M203)</f>
        <v/>
      </c>
      <c r="AC210" s="323"/>
      <c r="AD210" s="208" t="str">
        <f>IF(AND(I210="",J210=""),"","8) ")</f>
        <v/>
      </c>
      <c r="AE210" s="320"/>
      <c r="AF210" s="320"/>
      <c r="AG210" s="320"/>
      <c r="AH210" s="207" t="str">
        <f>IF(AND(E210=""),"","4) ")</f>
        <v/>
      </c>
      <c r="AI210" s="320"/>
      <c r="AJ210" s="320"/>
      <c r="AK210" s="207"/>
      <c r="AL210" s="208"/>
      <c r="AM210" s="207" t="str">
        <f t="shared" ca="1" si="31"/>
        <v/>
      </c>
      <c r="AN210" s="209" t="str">
        <f ca="1">IF(AO210&lt;&gt;"",SUM($AM$3:AM210),"")</f>
        <v/>
      </c>
      <c r="AO210" s="207" t="str">
        <f t="shared" ca="1" si="32"/>
        <v/>
      </c>
      <c r="AQ210" s="317"/>
    </row>
    <row r="211" spans="1:55" s="129" customFormat="1" x14ac:dyDescent="0.2">
      <c r="A211" s="334" t="str">
        <f ca="1">IF(ISNA(VLOOKUP(AC211,INDIRECT($AL$1),2, FALSE)),"", VLOOKUP(AC211,INDIRECT($AL$1),2, FALSE))</f>
        <v>Thursday 16th Dec</v>
      </c>
      <c r="B211" s="313"/>
      <c r="C211" s="313"/>
      <c r="D211" s="327" t="s">
        <v>183</v>
      </c>
      <c r="E211" s="135"/>
      <c r="F211" s="313"/>
      <c r="G211" s="35" t="s">
        <v>75</v>
      </c>
      <c r="H211" s="35"/>
      <c r="I211" s="35"/>
      <c r="J211" s="35"/>
      <c r="K211" s="34"/>
      <c r="L211" s="34"/>
      <c r="M211" s="310" t="str">
        <f ca="1">AQ211</f>
        <v/>
      </c>
      <c r="N211" s="324"/>
      <c r="O211" s="313"/>
      <c r="P211" s="313"/>
      <c r="Q211" s="313"/>
      <c r="R211" s="313"/>
      <c r="S211" s="313"/>
      <c r="T211" s="313"/>
      <c r="U211" s="314"/>
      <c r="V211" s="314"/>
      <c r="W211" s="314"/>
      <c r="X211" s="314"/>
      <c r="Y211" s="314"/>
      <c r="Z211" s="314"/>
      <c r="AA211" s="314"/>
      <c r="AB211" s="207" t="str">
        <f t="shared" ref="AB211:AB217" si="34">IF(L211="Yes",J211,"")</f>
        <v/>
      </c>
      <c r="AC211" s="321">
        <v>27</v>
      </c>
      <c r="AD211" s="208" t="str">
        <f>IF(AND(I211="",J211=""),"","1) ")</f>
        <v/>
      </c>
      <c r="AE211" s="318" t="str">
        <f>CONCATENATE(AD211,I211,J211," ",H211,CHAR(10),AD212,I212,J212," ",H212,CHAR(10),AD213,I213,J213," ",H213,CHAR(10),AD214,I214,J214," ",H214,CHAR(10),AD215,I215,J215," ",H215,CHAR(10))</f>
        <v xml:space="preserve"> 
</v>
      </c>
      <c r="AF211" s="318" t="str">
        <f>CONCATENATE(AD216,I216,J216," ",H216,CHAR(10),AD217,I217,J217," ",H217,CHAR(10),AD218,I218,J218," ",H218,CHAR(10))</f>
        <v xml:space="preserve"> 
</v>
      </c>
      <c r="AG211" s="318" t="str">
        <f>CONCATENATE(AE211,AF211)</f>
        <v xml:space="preserve"> 
</v>
      </c>
      <c r="AH211" s="207" t="str">
        <f>IF(AND(E211=""),"","1) ")</f>
        <v/>
      </c>
      <c r="AI211" s="318" t="str">
        <f>CONCATENATE(AH211,E211,CHAR(10),AH212,E212,CHAR(10),AH213,E213,CHAR(10),AH214,E214)</f>
        <v xml:space="preserve">
</v>
      </c>
      <c r="AJ211" s="318" t="str">
        <f>CONCATENATE(AH215,E215,CHAR(10),AH216,E216,CHAR(10),AH217,E217,CHAR(10),AH218,E218)</f>
        <v xml:space="preserve">
</v>
      </c>
      <c r="AK211" s="207"/>
      <c r="AL211" s="207"/>
      <c r="AM211" s="207" t="str">
        <f t="shared" si="31"/>
        <v/>
      </c>
      <c r="AN211" s="207" t="str">
        <f>IF(AO211&lt;&gt;"",SUM($AM$3:AM211),"")</f>
        <v/>
      </c>
      <c r="AO211" s="207" t="str">
        <f t="shared" si="32"/>
        <v/>
      </c>
      <c r="AQ211" s="315" t="str">
        <f ca="1">IF(ISNA(VLOOKUP(A211,Homework,$AK$1+1,FALSE)), "",VLOOKUP(A211,Homework,$AK$1+1,FALSE))</f>
        <v/>
      </c>
      <c r="AX211" s="129">
        <f ca="1">IF(ISNA(VLOOKUP($A211,Timetable,$AX$1,FALSE)),"",VLOOKUP($A211,Timetable,$AX$1,FALSE))</f>
        <v>12</v>
      </c>
      <c r="AY211" s="129" t="str">
        <f ca="1">IF(ISNA(VLOOKUP($A211,Timetable,$AY$1,FALSE)),"",VLOOKUP($A211,Timetable,$AY$1,FALSE))</f>
        <v>10a2</v>
      </c>
      <c r="AZ211" s="129" t="str">
        <f ca="1">IF(ISNA(VLOOKUP($A211,Timetable,$AZ$1,FALSE)),"",VLOOKUP($A211,Timetable,$AZ$1,FALSE))</f>
        <v>7c2</v>
      </c>
      <c r="BA211" s="129" t="str">
        <f ca="1">IF(ISNA(VLOOKUP($A211,Timetable,$BA$1,FALSE)),"",VLOOKUP($A211,Timetable,$BA$1,FALSE))</f>
        <v>11b3</v>
      </c>
      <c r="BB211" s="129">
        <f ca="1">IF(ISNA(VLOOKUP($A211,Timetable,$BB$1,FALSE)),"",VLOOKUP($A211,Timetable,$BB$1,FALSE))</f>
        <v>13</v>
      </c>
      <c r="BC211" s="129" t="str">
        <f ca="1">IF(ISNA(VLOOKUP($A211,Timetable,$BC$1,FALSE)),"",VLOOKUP($A211,Timetable,$BC$1,FALSE))</f>
        <v/>
      </c>
    </row>
    <row r="212" spans="1:55" s="129" customFormat="1" x14ac:dyDescent="0.2">
      <c r="A212" s="335"/>
      <c r="B212" s="313"/>
      <c r="C212" s="313"/>
      <c r="D212" s="328"/>
      <c r="E212" s="132"/>
      <c r="F212" s="313"/>
      <c r="G212" s="35" t="s">
        <v>77</v>
      </c>
      <c r="H212" s="35"/>
      <c r="I212" s="35"/>
      <c r="J212" s="35"/>
      <c r="K212" s="34"/>
      <c r="L212" s="34"/>
      <c r="M212" s="311"/>
      <c r="N212" s="325"/>
      <c r="O212" s="313"/>
      <c r="P212" s="313"/>
      <c r="Q212" s="313"/>
      <c r="R212" s="313"/>
      <c r="S212" s="313"/>
      <c r="T212" s="313"/>
      <c r="U212" s="314"/>
      <c r="V212" s="314"/>
      <c r="W212" s="314"/>
      <c r="X212" s="314"/>
      <c r="Y212" s="314"/>
      <c r="Z212" s="333"/>
      <c r="AA212" s="314"/>
      <c r="AB212" s="207" t="str">
        <f t="shared" si="34"/>
        <v/>
      </c>
      <c r="AC212" s="322"/>
      <c r="AD212" s="208" t="str">
        <f>IF(AND(I212="",J212=""),"","2) ")</f>
        <v/>
      </c>
      <c r="AE212" s="319"/>
      <c r="AF212" s="319"/>
      <c r="AG212" s="319"/>
      <c r="AH212" s="207" t="str">
        <f>IF(AND(E212=""),"","2) ")</f>
        <v/>
      </c>
      <c r="AI212" s="319"/>
      <c r="AJ212" s="319"/>
      <c r="AK212" s="207"/>
      <c r="AL212" s="208"/>
      <c r="AM212" s="207" t="str">
        <f t="shared" si="31"/>
        <v/>
      </c>
      <c r="AN212" s="207" t="str">
        <f>IF(AO212&lt;&gt;"",SUM($AM$3:AM212),"")</f>
        <v/>
      </c>
      <c r="AO212" s="207" t="str">
        <f t="shared" si="32"/>
        <v/>
      </c>
      <c r="AQ212" s="316"/>
    </row>
    <row r="213" spans="1:55" s="129" customFormat="1" x14ac:dyDescent="0.2">
      <c r="A213" s="335"/>
      <c r="B213" s="313"/>
      <c r="C213" s="313"/>
      <c r="D213" s="328"/>
      <c r="E213" s="135"/>
      <c r="F213" s="313"/>
      <c r="G213" s="35"/>
      <c r="H213" s="35"/>
      <c r="I213" s="35"/>
      <c r="J213" s="35"/>
      <c r="K213" s="34"/>
      <c r="L213" s="34"/>
      <c r="M213" s="311"/>
      <c r="N213" s="325"/>
      <c r="O213" s="313"/>
      <c r="P213" s="313"/>
      <c r="Q213" s="313"/>
      <c r="R213" s="313"/>
      <c r="S213" s="313"/>
      <c r="T213" s="313"/>
      <c r="U213" s="314"/>
      <c r="V213" s="314"/>
      <c r="W213" s="314"/>
      <c r="X213" s="314"/>
      <c r="Y213" s="314"/>
      <c r="Z213" s="333"/>
      <c r="AA213" s="314"/>
      <c r="AB213" s="207" t="str">
        <f t="shared" si="34"/>
        <v/>
      </c>
      <c r="AC213" s="322"/>
      <c r="AD213" s="208" t="str">
        <f>IF(AND(I213="",J213=""),"","3) ")</f>
        <v/>
      </c>
      <c r="AE213" s="319"/>
      <c r="AF213" s="319"/>
      <c r="AG213" s="319"/>
      <c r="AH213" s="207" t="str">
        <f>IF(AND(E213=""),"","3) ")</f>
        <v/>
      </c>
      <c r="AI213" s="319"/>
      <c r="AJ213" s="319"/>
      <c r="AK213" s="207"/>
      <c r="AL213" s="208"/>
      <c r="AM213" s="207" t="str">
        <f t="shared" si="31"/>
        <v/>
      </c>
      <c r="AN213" s="209" t="str">
        <f>IF(AO213&lt;&gt;"",SUM($AM$3:AM213),"")</f>
        <v/>
      </c>
      <c r="AO213" s="207" t="str">
        <f t="shared" si="32"/>
        <v/>
      </c>
      <c r="AQ213" s="316"/>
    </row>
    <row r="214" spans="1:55" s="129" customFormat="1" x14ac:dyDescent="0.2">
      <c r="A214" s="335"/>
      <c r="B214" s="313"/>
      <c r="C214" s="313"/>
      <c r="D214" s="329"/>
      <c r="E214" s="132"/>
      <c r="F214" s="313"/>
      <c r="G214" s="35"/>
      <c r="H214" s="35"/>
      <c r="I214" s="35"/>
      <c r="J214" s="35"/>
      <c r="K214" s="34"/>
      <c r="L214" s="34"/>
      <c r="M214" s="311"/>
      <c r="N214" s="325"/>
      <c r="O214" s="313"/>
      <c r="P214" s="313"/>
      <c r="Q214" s="313"/>
      <c r="R214" s="313"/>
      <c r="S214" s="313"/>
      <c r="T214" s="313"/>
      <c r="U214" s="314"/>
      <c r="V214" s="314"/>
      <c r="W214" s="314"/>
      <c r="X214" s="314"/>
      <c r="Y214" s="314"/>
      <c r="Z214" s="333"/>
      <c r="AA214" s="314"/>
      <c r="AB214" s="207" t="str">
        <f t="shared" si="34"/>
        <v/>
      </c>
      <c r="AC214" s="322"/>
      <c r="AD214" s="208" t="str">
        <f>IF(AND(I214="",J214=""),"","4) ")</f>
        <v/>
      </c>
      <c r="AE214" s="319"/>
      <c r="AF214" s="319"/>
      <c r="AG214" s="319"/>
      <c r="AH214" s="207" t="str">
        <f>IF(AND(E214=""),"","4) ")</f>
        <v/>
      </c>
      <c r="AI214" s="319"/>
      <c r="AJ214" s="319"/>
      <c r="AK214" s="207"/>
      <c r="AL214" s="208"/>
      <c r="AM214" s="207" t="str">
        <f t="shared" si="31"/>
        <v/>
      </c>
      <c r="AN214" s="209" t="str">
        <f>IF(AO214&lt;&gt;"",SUM($AM$3:AM214),"")</f>
        <v/>
      </c>
      <c r="AO214" s="207" t="str">
        <f t="shared" si="32"/>
        <v/>
      </c>
      <c r="AQ214" s="316"/>
    </row>
    <row r="215" spans="1:55" s="129" customFormat="1" x14ac:dyDescent="0.2">
      <c r="A215" s="335"/>
      <c r="B215" s="313"/>
      <c r="C215" s="313"/>
      <c r="D215" s="330" t="s">
        <v>184</v>
      </c>
      <c r="E215" s="135"/>
      <c r="F215" s="313"/>
      <c r="G215" s="35"/>
      <c r="H215" s="35"/>
      <c r="I215" s="35"/>
      <c r="J215" s="35"/>
      <c r="K215" s="34"/>
      <c r="L215" s="34"/>
      <c r="M215" s="311"/>
      <c r="N215" s="325"/>
      <c r="O215" s="313"/>
      <c r="P215" s="313"/>
      <c r="Q215" s="313"/>
      <c r="R215" s="313"/>
      <c r="S215" s="313"/>
      <c r="T215" s="313"/>
      <c r="U215" s="314"/>
      <c r="V215" s="314"/>
      <c r="W215" s="314"/>
      <c r="X215" s="314"/>
      <c r="Y215" s="314"/>
      <c r="Z215" s="333"/>
      <c r="AA215" s="314"/>
      <c r="AB215" s="207" t="str">
        <f t="shared" si="34"/>
        <v/>
      </c>
      <c r="AC215" s="322"/>
      <c r="AD215" s="208" t="str">
        <f>IF(AND(I215="",J215=""),"","5) ")</f>
        <v/>
      </c>
      <c r="AE215" s="319"/>
      <c r="AF215" s="319"/>
      <c r="AG215" s="319"/>
      <c r="AH215" s="207" t="str">
        <f>IF(AND(E215=""),"","1) ")</f>
        <v/>
      </c>
      <c r="AI215" s="319"/>
      <c r="AJ215" s="319"/>
      <c r="AK215" s="207"/>
      <c r="AL215" s="208"/>
      <c r="AM215" s="207" t="str">
        <f t="shared" si="31"/>
        <v/>
      </c>
      <c r="AN215" s="209" t="str">
        <f>IF(AO215&lt;&gt;"",SUM($AM$3:AM215),"")</f>
        <v/>
      </c>
      <c r="AO215" s="207" t="str">
        <f t="shared" si="32"/>
        <v/>
      </c>
      <c r="AQ215" s="316"/>
    </row>
    <row r="216" spans="1:55" s="129" customFormat="1" x14ac:dyDescent="0.2">
      <c r="A216" s="236" t="str">
        <f ca="1">IF(A211&lt;&gt;"","Lesson"&amp;" "&amp;MATCH($A$1,AX211:BC211,0),"")</f>
        <v>Lesson 4</v>
      </c>
      <c r="B216" s="313"/>
      <c r="C216" s="313"/>
      <c r="D216" s="331"/>
      <c r="E216" s="132"/>
      <c r="F216" s="313"/>
      <c r="G216" s="35"/>
      <c r="H216" s="35"/>
      <c r="I216" s="35"/>
      <c r="J216" s="35"/>
      <c r="K216" s="34"/>
      <c r="L216" s="34"/>
      <c r="M216" s="311"/>
      <c r="N216" s="325"/>
      <c r="O216" s="313"/>
      <c r="P216" s="313"/>
      <c r="Q216" s="313"/>
      <c r="R216" s="313"/>
      <c r="S216" s="313"/>
      <c r="T216" s="313"/>
      <c r="U216" s="314"/>
      <c r="V216" s="314"/>
      <c r="W216" s="314"/>
      <c r="X216" s="314"/>
      <c r="Y216" s="314"/>
      <c r="Z216" s="333"/>
      <c r="AA216" s="314"/>
      <c r="AB216" s="207" t="str">
        <f t="shared" si="34"/>
        <v/>
      </c>
      <c r="AC216" s="322"/>
      <c r="AD216" s="208" t="str">
        <f>IF(AND(I216="",J216=""),"","6) ")</f>
        <v/>
      </c>
      <c r="AE216" s="319"/>
      <c r="AF216" s="319"/>
      <c r="AG216" s="319"/>
      <c r="AH216" s="207" t="str">
        <f>IF(AND(E216=""),"","2) ")</f>
        <v/>
      </c>
      <c r="AI216" s="319"/>
      <c r="AJ216" s="319"/>
      <c r="AK216" s="207"/>
      <c r="AL216" s="208"/>
      <c r="AM216" s="207" t="str">
        <f t="shared" si="31"/>
        <v/>
      </c>
      <c r="AN216" s="209" t="str">
        <f>IF(AO216&lt;&gt;"",SUM($AM$3:AM216),"")</f>
        <v/>
      </c>
      <c r="AO216" s="207" t="str">
        <f t="shared" si="32"/>
        <v/>
      </c>
      <c r="AQ216" s="316"/>
    </row>
    <row r="217" spans="1:55" s="129" customFormat="1" x14ac:dyDescent="0.2">
      <c r="A217" s="237" t="str">
        <f ca="1">IF(A211&lt;&gt;"","Room"&amp;VLOOKUP(A211,Rooms,MATCH($A$1,AX211:BC211,0)+1,FALSE),"")</f>
        <v>Room</v>
      </c>
      <c r="B217" s="313"/>
      <c r="C217" s="313"/>
      <c r="D217" s="331"/>
      <c r="E217" s="135"/>
      <c r="F217" s="313"/>
      <c r="G217" s="35"/>
      <c r="H217" s="35"/>
      <c r="I217" s="35"/>
      <c r="J217" s="35"/>
      <c r="K217" s="34"/>
      <c r="L217" s="34"/>
      <c r="M217" s="311"/>
      <c r="N217" s="325"/>
      <c r="O217" s="313"/>
      <c r="P217" s="313"/>
      <c r="Q217" s="313"/>
      <c r="R217" s="313"/>
      <c r="S217" s="313"/>
      <c r="T217" s="313"/>
      <c r="U217" s="314"/>
      <c r="V217" s="314"/>
      <c r="W217" s="314"/>
      <c r="X217" s="314"/>
      <c r="Y217" s="314"/>
      <c r="Z217" s="333"/>
      <c r="AA217" s="314"/>
      <c r="AB217" s="207" t="str">
        <f t="shared" si="34"/>
        <v/>
      </c>
      <c r="AC217" s="322"/>
      <c r="AD217" s="208" t="str">
        <f>IF(AND(I217="",J217=""),"","7) ")</f>
        <v/>
      </c>
      <c r="AE217" s="319"/>
      <c r="AF217" s="319"/>
      <c r="AG217" s="319"/>
      <c r="AH217" s="207" t="str">
        <f>IF(AND(E217=""),"","3) ")</f>
        <v/>
      </c>
      <c r="AI217" s="319"/>
      <c r="AJ217" s="319"/>
      <c r="AK217" s="207"/>
      <c r="AL217" s="208"/>
      <c r="AM217" s="207" t="str">
        <f t="shared" si="31"/>
        <v/>
      </c>
      <c r="AN217" s="209" t="str">
        <f>IF(AO217&lt;&gt;"",SUM($AM$3:AM217),"")</f>
        <v/>
      </c>
      <c r="AO217" s="207" t="str">
        <f t="shared" si="32"/>
        <v/>
      </c>
      <c r="AQ217" s="316"/>
    </row>
    <row r="218" spans="1:55" s="129" customFormat="1" x14ac:dyDescent="0.2">
      <c r="A218" s="238"/>
      <c r="B218" s="313"/>
      <c r="C218" s="313"/>
      <c r="D218" s="332"/>
      <c r="E218" s="132"/>
      <c r="F218" s="313"/>
      <c r="G218" s="35" t="s">
        <v>76</v>
      </c>
      <c r="H218" s="35"/>
      <c r="I218" s="35"/>
      <c r="J218" s="35"/>
      <c r="K218" s="34"/>
      <c r="L218" s="36"/>
      <c r="M218" s="312"/>
      <c r="N218" s="326"/>
      <c r="O218" s="313"/>
      <c r="P218" s="313"/>
      <c r="Q218" s="313"/>
      <c r="R218" s="313"/>
      <c r="S218" s="313"/>
      <c r="T218" s="313"/>
      <c r="U218" s="314"/>
      <c r="V218" s="314"/>
      <c r="W218" s="314"/>
      <c r="X218" s="314"/>
      <c r="Y218" s="314"/>
      <c r="Z218" s="333"/>
      <c r="AA218" s="314"/>
      <c r="AB218" s="207" t="str">
        <f ca="1">IF(M211="","",M211)</f>
        <v/>
      </c>
      <c r="AC218" s="323"/>
      <c r="AD218" s="208" t="str">
        <f>IF(AND(I218="",J218=""),"","8) ")</f>
        <v/>
      </c>
      <c r="AE218" s="320"/>
      <c r="AF218" s="320"/>
      <c r="AG218" s="320"/>
      <c r="AH218" s="207" t="str">
        <f>IF(AND(E218=""),"","4) ")</f>
        <v/>
      </c>
      <c r="AI218" s="320"/>
      <c r="AJ218" s="320"/>
      <c r="AK218" s="207"/>
      <c r="AL218" s="208"/>
      <c r="AM218" s="207" t="str">
        <f t="shared" ca="1" si="31"/>
        <v/>
      </c>
      <c r="AN218" s="209" t="str">
        <f ca="1">IF(AO218&lt;&gt;"",SUM($AM$3:AM218),"")</f>
        <v/>
      </c>
      <c r="AO218" s="207" t="str">
        <f t="shared" ca="1" si="32"/>
        <v/>
      </c>
      <c r="AQ218" s="317"/>
    </row>
    <row r="219" spans="1:55" s="129" customFormat="1" x14ac:dyDescent="0.2">
      <c r="A219" s="334" t="str">
        <f ca="1">IF(ISNA(VLOOKUP(AC219,INDIRECT($AL$1),2, FALSE)),"", VLOOKUP(AC219,INDIRECT($AL$1),2, FALSE))</f>
        <v>Friday 17th Dec</v>
      </c>
      <c r="B219" s="313"/>
      <c r="C219" s="313"/>
      <c r="D219" s="327" t="s">
        <v>183</v>
      </c>
      <c r="E219" s="135"/>
      <c r="F219" s="313"/>
      <c r="G219" s="35" t="s">
        <v>75</v>
      </c>
      <c r="H219" s="35"/>
      <c r="I219" s="35"/>
      <c r="J219" s="35"/>
      <c r="K219" s="34"/>
      <c r="L219" s="34"/>
      <c r="M219" s="310" t="str">
        <f ca="1">AQ219</f>
        <v/>
      </c>
      <c r="N219" s="324"/>
      <c r="O219" s="313"/>
      <c r="P219" s="313"/>
      <c r="Q219" s="313"/>
      <c r="R219" s="313"/>
      <c r="S219" s="313"/>
      <c r="T219" s="313"/>
      <c r="U219" s="314"/>
      <c r="V219" s="314"/>
      <c r="W219" s="314"/>
      <c r="X219" s="314"/>
      <c r="Y219" s="314"/>
      <c r="Z219" s="314"/>
      <c r="AA219" s="314"/>
      <c r="AB219" s="207" t="str">
        <f t="shared" ref="AB219:AB225" si="35">IF(L219="Yes",J219,"")</f>
        <v/>
      </c>
      <c r="AC219" s="321">
        <v>28</v>
      </c>
      <c r="AD219" s="208" t="str">
        <f>IF(AND(I219="",J219=""),"","1) ")</f>
        <v/>
      </c>
      <c r="AE219" s="318" t="str">
        <f>CONCATENATE(AD219,I219,J219," ",H219,CHAR(10),AD220,I220,J220," ",H220,CHAR(10),AD221,I221,J221," ",H221,CHAR(10),AD222,I222,J222," ",H222,CHAR(10),AD223,I223,J223," ",H223,CHAR(10))</f>
        <v xml:space="preserve"> 
</v>
      </c>
      <c r="AF219" s="318" t="str">
        <f>CONCATENATE(AD224,I224,J224," ",H224,CHAR(10),AD225,I225,J225," ",H225,CHAR(10),AD226,I226,J226," ",H226,CHAR(10))</f>
        <v xml:space="preserve"> 
</v>
      </c>
      <c r="AG219" s="318" t="str">
        <f>CONCATENATE(AE219,AF219)</f>
        <v xml:space="preserve"> 
</v>
      </c>
      <c r="AH219" s="207" t="str">
        <f>IF(AND(E219=""),"","1) ")</f>
        <v/>
      </c>
      <c r="AI219" s="318" t="str">
        <f>CONCATENATE(AH219,E219,CHAR(10),AH220,E220,CHAR(10),AH221,E221,CHAR(10),AH222,E222)</f>
        <v xml:space="preserve">
</v>
      </c>
      <c r="AJ219" s="318" t="str">
        <f>CONCATENATE(AH223,E223,CHAR(10),AH224,E224,CHAR(10),AH225,E225,CHAR(10),AH226,E226)</f>
        <v xml:space="preserve">
</v>
      </c>
      <c r="AK219" s="207"/>
      <c r="AL219" s="207"/>
      <c r="AM219" s="207" t="str">
        <f t="shared" si="31"/>
        <v/>
      </c>
      <c r="AN219" s="207" t="str">
        <f>IF(AO219&lt;&gt;"",SUM($AM$3:AM219),"")</f>
        <v/>
      </c>
      <c r="AO219" s="207" t="str">
        <f t="shared" si="32"/>
        <v/>
      </c>
      <c r="AQ219" s="315" t="str">
        <f ca="1">IF(ISNA(VLOOKUP(A219,Homework,$AK$1+1,FALSE)), "",VLOOKUP(A219,Homework,$AK$1+1,FALSE))</f>
        <v/>
      </c>
      <c r="AX219" s="129" t="str">
        <f ca="1">IF(ISNA(VLOOKUP($A219,Timetable,$AX$1,FALSE)),"",VLOOKUP($A219,Timetable,$AX$1,FALSE))</f>
        <v>11b3</v>
      </c>
      <c r="AY219" s="129">
        <f ca="1">IF(ISNA(VLOOKUP($A219,Timetable,$AY$1,FALSE)),"",VLOOKUP($A219,Timetable,$AY$1,FALSE))</f>
        <v>12</v>
      </c>
      <c r="AZ219" s="129" t="str">
        <f ca="1">IF(ISNA(VLOOKUP($A219,Timetable,$AZ$1,FALSE)),"",VLOOKUP($A219,Timetable,$AZ$1,FALSE))</f>
        <v>8a1</v>
      </c>
      <c r="BA219" s="129" t="str">
        <f ca="1">IF(ISNA(VLOOKUP($A219,Timetable,$BA$1,FALSE)),"",VLOOKUP($A219,Timetable,$BA$1,FALSE))</f>
        <v>9b4</v>
      </c>
      <c r="BB219" s="129" t="str">
        <f ca="1">IF(ISNA(VLOOKUP($A219,Timetable,$BB$1,FALSE)),"",VLOOKUP($A219,Timetable,$BB$1,FALSE))</f>
        <v/>
      </c>
      <c r="BC219" s="129" t="str">
        <f ca="1">IF(ISNA(VLOOKUP($A219,Timetable,$BC$1,FALSE)),"",VLOOKUP($A219,Timetable,$BC$1,FALSE))</f>
        <v/>
      </c>
    </row>
    <row r="220" spans="1:55" s="129" customFormat="1" x14ac:dyDescent="0.2">
      <c r="A220" s="335"/>
      <c r="B220" s="313"/>
      <c r="C220" s="313"/>
      <c r="D220" s="328"/>
      <c r="E220" s="132"/>
      <c r="F220" s="313"/>
      <c r="G220" s="35" t="s">
        <v>77</v>
      </c>
      <c r="H220" s="35"/>
      <c r="I220" s="35"/>
      <c r="J220" s="35"/>
      <c r="K220" s="34"/>
      <c r="L220" s="34"/>
      <c r="M220" s="311"/>
      <c r="N220" s="325"/>
      <c r="O220" s="313"/>
      <c r="P220" s="313"/>
      <c r="Q220" s="313"/>
      <c r="R220" s="313"/>
      <c r="S220" s="313"/>
      <c r="T220" s="313"/>
      <c r="U220" s="314"/>
      <c r="V220" s="314"/>
      <c r="W220" s="314"/>
      <c r="X220" s="314"/>
      <c r="Y220" s="314"/>
      <c r="Z220" s="333"/>
      <c r="AA220" s="314"/>
      <c r="AB220" s="207" t="str">
        <f t="shared" si="35"/>
        <v/>
      </c>
      <c r="AC220" s="322"/>
      <c r="AD220" s="208" t="str">
        <f>IF(AND(I220="",J220=""),"","2) ")</f>
        <v/>
      </c>
      <c r="AE220" s="319"/>
      <c r="AF220" s="319"/>
      <c r="AG220" s="319"/>
      <c r="AH220" s="207" t="str">
        <f>IF(AND(E220=""),"","2) ")</f>
        <v/>
      </c>
      <c r="AI220" s="319"/>
      <c r="AJ220" s="319"/>
      <c r="AK220" s="207"/>
      <c r="AL220" s="208"/>
      <c r="AM220" s="207" t="str">
        <f t="shared" si="31"/>
        <v/>
      </c>
      <c r="AN220" s="207" t="str">
        <f>IF(AO220&lt;&gt;"",SUM($AM$3:AM220),"")</f>
        <v/>
      </c>
      <c r="AO220" s="207" t="str">
        <f t="shared" si="32"/>
        <v/>
      </c>
      <c r="AQ220" s="316"/>
    </row>
    <row r="221" spans="1:55" s="129" customFormat="1" x14ac:dyDescent="0.2">
      <c r="A221" s="335"/>
      <c r="B221" s="313"/>
      <c r="C221" s="313"/>
      <c r="D221" s="328"/>
      <c r="E221" s="135"/>
      <c r="F221" s="313"/>
      <c r="G221" s="35"/>
      <c r="H221" s="35"/>
      <c r="I221" s="35"/>
      <c r="J221" s="35"/>
      <c r="K221" s="34"/>
      <c r="L221" s="34"/>
      <c r="M221" s="311"/>
      <c r="N221" s="325"/>
      <c r="O221" s="313"/>
      <c r="P221" s="313"/>
      <c r="Q221" s="313"/>
      <c r="R221" s="313"/>
      <c r="S221" s="313"/>
      <c r="T221" s="313"/>
      <c r="U221" s="314"/>
      <c r="V221" s="314"/>
      <c r="W221" s="314"/>
      <c r="X221" s="314"/>
      <c r="Y221" s="314"/>
      <c r="Z221" s="333"/>
      <c r="AA221" s="314"/>
      <c r="AB221" s="207" t="str">
        <f t="shared" si="35"/>
        <v/>
      </c>
      <c r="AC221" s="322"/>
      <c r="AD221" s="208" t="str">
        <f>IF(AND(I221="",J221=""),"","3) ")</f>
        <v/>
      </c>
      <c r="AE221" s="319"/>
      <c r="AF221" s="319"/>
      <c r="AG221" s="319"/>
      <c r="AH221" s="207" t="str">
        <f>IF(AND(E221=""),"","3) ")</f>
        <v/>
      </c>
      <c r="AI221" s="319"/>
      <c r="AJ221" s="319"/>
      <c r="AK221" s="207"/>
      <c r="AL221" s="208"/>
      <c r="AM221" s="207" t="str">
        <f t="shared" si="31"/>
        <v/>
      </c>
      <c r="AN221" s="209" t="str">
        <f>IF(AO221&lt;&gt;"",SUM($AM$3:AM221),"")</f>
        <v/>
      </c>
      <c r="AO221" s="207" t="str">
        <f t="shared" si="32"/>
        <v/>
      </c>
      <c r="AQ221" s="316"/>
    </row>
    <row r="222" spans="1:55" s="129" customFormat="1" x14ac:dyDescent="0.2">
      <c r="A222" s="335"/>
      <c r="B222" s="313"/>
      <c r="C222" s="313"/>
      <c r="D222" s="329"/>
      <c r="E222" s="132"/>
      <c r="F222" s="313"/>
      <c r="G222" s="35"/>
      <c r="H222" s="35"/>
      <c r="I222" s="35"/>
      <c r="J222" s="35"/>
      <c r="K222" s="34"/>
      <c r="L222" s="34"/>
      <c r="M222" s="311"/>
      <c r="N222" s="325"/>
      <c r="O222" s="313"/>
      <c r="P222" s="313"/>
      <c r="Q222" s="313"/>
      <c r="R222" s="313"/>
      <c r="S222" s="313"/>
      <c r="T222" s="313"/>
      <c r="U222" s="314"/>
      <c r="V222" s="314"/>
      <c r="W222" s="314"/>
      <c r="X222" s="314"/>
      <c r="Y222" s="314"/>
      <c r="Z222" s="333"/>
      <c r="AA222" s="314"/>
      <c r="AB222" s="207" t="str">
        <f t="shared" si="35"/>
        <v/>
      </c>
      <c r="AC222" s="322"/>
      <c r="AD222" s="208" t="str">
        <f>IF(AND(I222="",J222=""),"","4) ")</f>
        <v/>
      </c>
      <c r="AE222" s="319"/>
      <c r="AF222" s="319"/>
      <c r="AG222" s="319"/>
      <c r="AH222" s="207" t="str">
        <f>IF(AND(E222=""),"","4) ")</f>
        <v/>
      </c>
      <c r="AI222" s="319"/>
      <c r="AJ222" s="319"/>
      <c r="AK222" s="207"/>
      <c r="AL222" s="208"/>
      <c r="AM222" s="207" t="str">
        <f t="shared" si="31"/>
        <v/>
      </c>
      <c r="AN222" s="209" t="str">
        <f>IF(AO222&lt;&gt;"",SUM($AM$3:AM222),"")</f>
        <v/>
      </c>
      <c r="AO222" s="207" t="str">
        <f t="shared" si="32"/>
        <v/>
      </c>
      <c r="AQ222" s="316"/>
    </row>
    <row r="223" spans="1:55" s="129" customFormat="1" x14ac:dyDescent="0.2">
      <c r="A223" s="335"/>
      <c r="B223" s="313"/>
      <c r="C223" s="313"/>
      <c r="D223" s="330" t="s">
        <v>184</v>
      </c>
      <c r="E223" s="135"/>
      <c r="F223" s="313"/>
      <c r="G223" s="35"/>
      <c r="H223" s="35"/>
      <c r="I223" s="35"/>
      <c r="J223" s="35"/>
      <c r="K223" s="34"/>
      <c r="L223" s="34"/>
      <c r="M223" s="311"/>
      <c r="N223" s="325"/>
      <c r="O223" s="313"/>
      <c r="P223" s="313"/>
      <c r="Q223" s="313"/>
      <c r="R223" s="313"/>
      <c r="S223" s="313"/>
      <c r="T223" s="313"/>
      <c r="U223" s="314"/>
      <c r="V223" s="314"/>
      <c r="W223" s="314"/>
      <c r="X223" s="314"/>
      <c r="Y223" s="314"/>
      <c r="Z223" s="333"/>
      <c r="AA223" s="314"/>
      <c r="AB223" s="207" t="str">
        <f t="shared" si="35"/>
        <v/>
      </c>
      <c r="AC223" s="322"/>
      <c r="AD223" s="208" t="str">
        <f>IF(AND(I223="",J223=""),"","5) ")</f>
        <v/>
      </c>
      <c r="AE223" s="319"/>
      <c r="AF223" s="319"/>
      <c r="AG223" s="319"/>
      <c r="AH223" s="207" t="str">
        <f>IF(AND(E223=""),"","1) ")</f>
        <v/>
      </c>
      <c r="AI223" s="319"/>
      <c r="AJ223" s="319"/>
      <c r="AK223" s="207"/>
      <c r="AL223" s="208"/>
      <c r="AM223" s="207" t="str">
        <f t="shared" si="31"/>
        <v/>
      </c>
      <c r="AN223" s="209" t="str">
        <f>IF(AO223&lt;&gt;"",SUM($AM$3:AM223),"")</f>
        <v/>
      </c>
      <c r="AO223" s="207" t="str">
        <f t="shared" si="32"/>
        <v/>
      </c>
      <c r="AQ223" s="316"/>
    </row>
    <row r="224" spans="1:55" s="129" customFormat="1" x14ac:dyDescent="0.2">
      <c r="A224" s="236" t="str">
        <f ca="1">IF(A219&lt;&gt;"","Lesson"&amp;" "&amp;MATCH($A$1,AX219:BC219,0),"")</f>
        <v>Lesson 1</v>
      </c>
      <c r="B224" s="313"/>
      <c r="C224" s="313"/>
      <c r="D224" s="331"/>
      <c r="E224" s="132"/>
      <c r="F224" s="313"/>
      <c r="G224" s="35"/>
      <c r="H224" s="35"/>
      <c r="I224" s="35"/>
      <c r="J224" s="35"/>
      <c r="K224" s="34"/>
      <c r="L224" s="34"/>
      <c r="M224" s="311"/>
      <c r="N224" s="325"/>
      <c r="O224" s="313"/>
      <c r="P224" s="313"/>
      <c r="Q224" s="313"/>
      <c r="R224" s="313"/>
      <c r="S224" s="313"/>
      <c r="T224" s="313"/>
      <c r="U224" s="314"/>
      <c r="V224" s="314"/>
      <c r="W224" s="314"/>
      <c r="X224" s="314"/>
      <c r="Y224" s="314"/>
      <c r="Z224" s="333"/>
      <c r="AA224" s="314"/>
      <c r="AB224" s="207" t="str">
        <f t="shared" si="35"/>
        <v/>
      </c>
      <c r="AC224" s="322"/>
      <c r="AD224" s="208" t="str">
        <f>IF(AND(I224="",J224=""),"","6) ")</f>
        <v/>
      </c>
      <c r="AE224" s="319"/>
      <c r="AF224" s="319"/>
      <c r="AG224" s="319"/>
      <c r="AH224" s="207" t="str">
        <f>IF(AND(E224=""),"","2) ")</f>
        <v/>
      </c>
      <c r="AI224" s="319"/>
      <c r="AJ224" s="319"/>
      <c r="AK224" s="207"/>
      <c r="AL224" s="208"/>
      <c r="AM224" s="207" t="str">
        <f t="shared" si="31"/>
        <v/>
      </c>
      <c r="AN224" s="209" t="str">
        <f>IF(AO224&lt;&gt;"",SUM($AM$3:AM224),"")</f>
        <v/>
      </c>
      <c r="AO224" s="207" t="str">
        <f t="shared" si="32"/>
        <v/>
      </c>
      <c r="AQ224" s="316"/>
    </row>
    <row r="225" spans="1:43" s="129" customFormat="1" x14ac:dyDescent="0.2">
      <c r="A225" s="237" t="str">
        <f ca="1">IF(A219&lt;&gt;"","Room"&amp;VLOOKUP(A219,Rooms,MATCH($A$1,AX219:BC219,0)+1,FALSE),"")</f>
        <v>Room</v>
      </c>
      <c r="B225" s="313"/>
      <c r="C225" s="313"/>
      <c r="D225" s="331"/>
      <c r="E225" s="135"/>
      <c r="F225" s="313"/>
      <c r="G225" s="35"/>
      <c r="H225" s="35"/>
      <c r="I225" s="35"/>
      <c r="J225" s="35"/>
      <c r="K225" s="34"/>
      <c r="L225" s="34"/>
      <c r="M225" s="311"/>
      <c r="N225" s="325"/>
      <c r="O225" s="313"/>
      <c r="P225" s="313"/>
      <c r="Q225" s="313"/>
      <c r="R225" s="313"/>
      <c r="S225" s="313"/>
      <c r="T225" s="313"/>
      <c r="U225" s="314"/>
      <c r="V225" s="314"/>
      <c r="W225" s="314"/>
      <c r="X225" s="314"/>
      <c r="Y225" s="314"/>
      <c r="Z225" s="333"/>
      <c r="AA225" s="314"/>
      <c r="AB225" s="207" t="str">
        <f t="shared" si="35"/>
        <v/>
      </c>
      <c r="AC225" s="322"/>
      <c r="AD225" s="208" t="str">
        <f>IF(AND(I225="",J225=""),"","7) ")</f>
        <v/>
      </c>
      <c r="AE225" s="319"/>
      <c r="AF225" s="319"/>
      <c r="AG225" s="319"/>
      <c r="AH225" s="207" t="str">
        <f>IF(AND(E225=""),"","3) ")</f>
        <v/>
      </c>
      <c r="AI225" s="319"/>
      <c r="AJ225" s="319"/>
      <c r="AK225" s="207"/>
      <c r="AL225" s="208"/>
      <c r="AM225" s="207" t="str">
        <f t="shared" si="31"/>
        <v/>
      </c>
      <c r="AN225" s="209" t="str">
        <f>IF(AO225&lt;&gt;"",SUM($AM$3:AM225),"")</f>
        <v/>
      </c>
      <c r="AO225" s="207" t="str">
        <f t="shared" si="32"/>
        <v/>
      </c>
      <c r="AQ225" s="316"/>
    </row>
    <row r="226" spans="1:43" s="129" customFormat="1" x14ac:dyDescent="0.2">
      <c r="A226" s="238"/>
      <c r="B226" s="313"/>
      <c r="C226" s="313"/>
      <c r="D226" s="332"/>
      <c r="E226" s="132"/>
      <c r="F226" s="313"/>
      <c r="G226" s="35" t="s">
        <v>76</v>
      </c>
      <c r="H226" s="35"/>
      <c r="I226" s="35"/>
      <c r="J226" s="35"/>
      <c r="K226" s="34"/>
      <c r="L226" s="36"/>
      <c r="M226" s="312"/>
      <c r="N226" s="326"/>
      <c r="O226" s="313"/>
      <c r="P226" s="313"/>
      <c r="Q226" s="313"/>
      <c r="R226" s="313"/>
      <c r="S226" s="313"/>
      <c r="T226" s="313"/>
      <c r="U226" s="314"/>
      <c r="V226" s="314"/>
      <c r="W226" s="314"/>
      <c r="X226" s="314"/>
      <c r="Y226" s="314"/>
      <c r="Z226" s="333"/>
      <c r="AA226" s="314"/>
      <c r="AB226" s="207" t="str">
        <f ca="1">IF(M219="","",M219)</f>
        <v/>
      </c>
      <c r="AC226" s="323"/>
      <c r="AD226" s="208" t="str">
        <f>IF(AND(I226="",J226=""),"","8) ")</f>
        <v/>
      </c>
      <c r="AE226" s="320"/>
      <c r="AF226" s="320"/>
      <c r="AG226" s="320"/>
      <c r="AH226" s="207" t="str">
        <f>IF(AND(E226=""),"","4) ")</f>
        <v/>
      </c>
      <c r="AI226" s="320"/>
      <c r="AJ226" s="320"/>
      <c r="AK226" s="207"/>
      <c r="AL226" s="208"/>
      <c r="AM226" s="207" t="str">
        <f t="shared" ca="1" si="31"/>
        <v/>
      </c>
      <c r="AN226" s="209" t="str">
        <f ca="1">IF(AO226&lt;&gt;"",SUM($AM$3:AM226),"")</f>
        <v/>
      </c>
      <c r="AO226" s="207" t="str">
        <f t="shared" ca="1" si="32"/>
        <v/>
      </c>
      <c r="AQ226" s="317"/>
    </row>
  </sheetData>
  <sheetProtection password="CCAC" sheet="1" objects="1" scenarios="1"/>
  <mergeCells count="784">
    <mergeCell ref="A211:A215"/>
    <mergeCell ref="A219:A223"/>
    <mergeCell ref="A163:A167"/>
    <mergeCell ref="A171:A175"/>
    <mergeCell ref="A179:A183"/>
    <mergeCell ref="A187:A191"/>
    <mergeCell ref="A195:A199"/>
    <mergeCell ref="A203:A207"/>
    <mergeCell ref="A115:A119"/>
    <mergeCell ref="A123:A127"/>
    <mergeCell ref="A131:A135"/>
    <mergeCell ref="A139:A143"/>
    <mergeCell ref="A147:A151"/>
    <mergeCell ref="A155:A159"/>
    <mergeCell ref="A67:A71"/>
    <mergeCell ref="A75:A79"/>
    <mergeCell ref="A83:A87"/>
    <mergeCell ref="A91:A95"/>
    <mergeCell ref="A99:A103"/>
    <mergeCell ref="A107:A111"/>
    <mergeCell ref="S219:S226"/>
    <mergeCell ref="O219:O226"/>
    <mergeCell ref="A3:A7"/>
    <mergeCell ref="A11:A15"/>
    <mergeCell ref="A19:A23"/>
    <mergeCell ref="A27:A31"/>
    <mergeCell ref="A35:A39"/>
    <mergeCell ref="A43:A47"/>
    <mergeCell ref="A51:A55"/>
    <mergeCell ref="A59:A63"/>
    <mergeCell ref="AE219:AE226"/>
    <mergeCell ref="AF219:AF226"/>
    <mergeCell ref="Z219:Z226"/>
    <mergeCell ref="W219:W226"/>
    <mergeCell ref="D219:D222"/>
    <mergeCell ref="D223:D226"/>
    <mergeCell ref="M219:M226"/>
    <mergeCell ref="N219:N226"/>
    <mergeCell ref="X219:X226"/>
    <mergeCell ref="Y219:Y226"/>
    <mergeCell ref="U211:U218"/>
    <mergeCell ref="X211:X218"/>
    <mergeCell ref="Y211:Y218"/>
    <mergeCell ref="W211:W218"/>
    <mergeCell ref="AJ219:AJ226"/>
    <mergeCell ref="AG219:AG226"/>
    <mergeCell ref="AI219:AI226"/>
    <mergeCell ref="AA219:AA226"/>
    <mergeCell ref="AC219:AC226"/>
    <mergeCell ref="AF211:AF218"/>
    <mergeCell ref="R219:R226"/>
    <mergeCell ref="P219:P226"/>
    <mergeCell ref="Q219:Q226"/>
    <mergeCell ref="B211:B218"/>
    <mergeCell ref="C211:C218"/>
    <mergeCell ref="D211:D214"/>
    <mergeCell ref="D215:D218"/>
    <mergeCell ref="O211:O218"/>
    <mergeCell ref="V219:V226"/>
    <mergeCell ref="F219:F226"/>
    <mergeCell ref="B219:B226"/>
    <mergeCell ref="C219:C226"/>
    <mergeCell ref="F211:F218"/>
    <mergeCell ref="P211:P218"/>
    <mergeCell ref="V211:V218"/>
    <mergeCell ref="N211:N218"/>
    <mergeCell ref="T219:T226"/>
    <mergeCell ref="U219:U226"/>
    <mergeCell ref="O203:O210"/>
    <mergeCell ref="F203:F210"/>
    <mergeCell ref="M203:M210"/>
    <mergeCell ref="N203:N210"/>
    <mergeCell ref="M211:M218"/>
    <mergeCell ref="P203:P210"/>
    <mergeCell ref="Q203:Q210"/>
    <mergeCell ref="Q211:Q218"/>
    <mergeCell ref="R211:R218"/>
    <mergeCell ref="AE211:AE218"/>
    <mergeCell ref="AC203:AC210"/>
    <mergeCell ref="R203:R210"/>
    <mergeCell ref="S211:S218"/>
    <mergeCell ref="AA211:AA218"/>
    <mergeCell ref="Z211:Z218"/>
    <mergeCell ref="T211:T218"/>
    <mergeCell ref="AG203:AG210"/>
    <mergeCell ref="AJ211:AJ218"/>
    <mergeCell ref="AE203:AE210"/>
    <mergeCell ref="AF203:AF210"/>
    <mergeCell ref="AI211:AI218"/>
    <mergeCell ref="AJ203:AJ210"/>
    <mergeCell ref="AI203:AI210"/>
    <mergeCell ref="AG211:AG218"/>
    <mergeCell ref="B203:B210"/>
    <mergeCell ref="C203:C210"/>
    <mergeCell ref="D203:D206"/>
    <mergeCell ref="D207:D210"/>
    <mergeCell ref="AC211:AC218"/>
    <mergeCell ref="AA203:AA210"/>
    <mergeCell ref="W203:W210"/>
    <mergeCell ref="Y203:Y210"/>
    <mergeCell ref="Z203:Z210"/>
    <mergeCell ref="S203:S210"/>
    <mergeCell ref="AJ195:AJ202"/>
    <mergeCell ref="AA195:AA202"/>
    <mergeCell ref="AC195:AC202"/>
    <mergeCell ref="AE195:AE202"/>
    <mergeCell ref="AF195:AF202"/>
    <mergeCell ref="AG195:AG202"/>
    <mergeCell ref="AI195:AI202"/>
    <mergeCell ref="Z195:Z202"/>
    <mergeCell ref="T195:T202"/>
    <mergeCell ref="U195:U202"/>
    <mergeCell ref="X203:X210"/>
    <mergeCell ref="T203:T210"/>
    <mergeCell ref="U203:U210"/>
    <mergeCell ref="V203:V210"/>
    <mergeCell ref="Y187:Y194"/>
    <mergeCell ref="Z187:Z194"/>
    <mergeCell ref="R195:R202"/>
    <mergeCell ref="S195:S202"/>
    <mergeCell ref="V195:V202"/>
    <mergeCell ref="W195:W202"/>
    <mergeCell ref="X195:X202"/>
    <mergeCell ref="Y195:Y202"/>
    <mergeCell ref="S187:S194"/>
    <mergeCell ref="T187:T194"/>
    <mergeCell ref="Q195:Q202"/>
    <mergeCell ref="Q187:Q194"/>
    <mergeCell ref="P187:P194"/>
    <mergeCell ref="O187:O194"/>
    <mergeCell ref="X187:X194"/>
    <mergeCell ref="U187:U194"/>
    <mergeCell ref="V187:V194"/>
    <mergeCell ref="W187:W194"/>
    <mergeCell ref="R187:R194"/>
    <mergeCell ref="B195:B202"/>
    <mergeCell ref="C195:C202"/>
    <mergeCell ref="D195:D198"/>
    <mergeCell ref="O195:O202"/>
    <mergeCell ref="P195:P202"/>
    <mergeCell ref="N187:N194"/>
    <mergeCell ref="D199:D202"/>
    <mergeCell ref="F195:F202"/>
    <mergeCell ref="D187:D190"/>
    <mergeCell ref="M195:M202"/>
    <mergeCell ref="N195:N202"/>
    <mergeCell ref="AJ187:AJ194"/>
    <mergeCell ref="D191:D194"/>
    <mergeCell ref="AG187:AG194"/>
    <mergeCell ref="AI187:AI194"/>
    <mergeCell ref="AA187:AA194"/>
    <mergeCell ref="AC187:AC194"/>
    <mergeCell ref="AE187:AE194"/>
    <mergeCell ref="AF187:AF194"/>
    <mergeCell ref="F187:F194"/>
    <mergeCell ref="M187:M194"/>
    <mergeCell ref="B187:B194"/>
    <mergeCell ref="C187:C194"/>
    <mergeCell ref="B179:B186"/>
    <mergeCell ref="C179:C186"/>
    <mergeCell ref="AG179:AG186"/>
    <mergeCell ref="P179:P186"/>
    <mergeCell ref="Q179:Q186"/>
    <mergeCell ref="R179:R186"/>
    <mergeCell ref="S179:S186"/>
    <mergeCell ref="T179:T186"/>
    <mergeCell ref="U179:U186"/>
    <mergeCell ref="AJ179:AJ186"/>
    <mergeCell ref="V179:V186"/>
    <mergeCell ref="W179:W186"/>
    <mergeCell ref="X179:X186"/>
    <mergeCell ref="Y179:Y186"/>
    <mergeCell ref="Z179:Z186"/>
    <mergeCell ref="AA179:AA186"/>
    <mergeCell ref="AC179:AC186"/>
    <mergeCell ref="AE179:AE186"/>
    <mergeCell ref="AF179:AF186"/>
    <mergeCell ref="N179:N186"/>
    <mergeCell ref="O179:O186"/>
    <mergeCell ref="AJ171:AJ178"/>
    <mergeCell ref="X171:X178"/>
    <mergeCell ref="AA171:AA178"/>
    <mergeCell ref="AI171:AI178"/>
    <mergeCell ref="AE171:AE178"/>
    <mergeCell ref="AF171:AF178"/>
    <mergeCell ref="AG171:AG178"/>
    <mergeCell ref="AI179:AI186"/>
    <mergeCell ref="B171:B178"/>
    <mergeCell ref="C171:C178"/>
    <mergeCell ref="D171:D174"/>
    <mergeCell ref="D175:D178"/>
    <mergeCell ref="M179:M186"/>
    <mergeCell ref="F179:F186"/>
    <mergeCell ref="D183:D186"/>
    <mergeCell ref="D179:D182"/>
    <mergeCell ref="AJ163:AJ170"/>
    <mergeCell ref="AA163:AA170"/>
    <mergeCell ref="AC163:AC170"/>
    <mergeCell ref="AE163:AE170"/>
    <mergeCell ref="AF163:AF170"/>
    <mergeCell ref="AG163:AG170"/>
    <mergeCell ref="AI163:AI170"/>
    <mergeCell ref="Z163:Z170"/>
    <mergeCell ref="T163:T170"/>
    <mergeCell ref="U163:U170"/>
    <mergeCell ref="AC171:AC178"/>
    <mergeCell ref="Y171:Y178"/>
    <mergeCell ref="Z171:Z178"/>
    <mergeCell ref="U171:U178"/>
    <mergeCell ref="V171:V178"/>
    <mergeCell ref="W171:W178"/>
    <mergeCell ref="T171:T178"/>
    <mergeCell ref="X163:X170"/>
    <mergeCell ref="Y163:Y170"/>
    <mergeCell ref="S171:S178"/>
    <mergeCell ref="O171:O178"/>
    <mergeCell ref="F171:F178"/>
    <mergeCell ref="M171:M178"/>
    <mergeCell ref="N171:N178"/>
    <mergeCell ref="Q171:Q178"/>
    <mergeCell ref="P171:P178"/>
    <mergeCell ref="R171:R178"/>
    <mergeCell ref="T155:T162"/>
    <mergeCell ref="R155:R162"/>
    <mergeCell ref="R163:R170"/>
    <mergeCell ref="S163:S170"/>
    <mergeCell ref="V163:V170"/>
    <mergeCell ref="W163:W170"/>
    <mergeCell ref="P163:P170"/>
    <mergeCell ref="Q163:Q170"/>
    <mergeCell ref="N155:N162"/>
    <mergeCell ref="Q155:Q162"/>
    <mergeCell ref="P155:P162"/>
    <mergeCell ref="O155:O162"/>
    <mergeCell ref="N163:N170"/>
    <mergeCell ref="AJ155:AJ162"/>
    <mergeCell ref="D159:D162"/>
    <mergeCell ref="AG155:AG162"/>
    <mergeCell ref="AI155:AI162"/>
    <mergeCell ref="AA155:AA162"/>
    <mergeCell ref="D163:D166"/>
    <mergeCell ref="X155:X162"/>
    <mergeCell ref="U155:U162"/>
    <mergeCell ref="V155:V162"/>
    <mergeCell ref="O163:O170"/>
    <mergeCell ref="B155:B162"/>
    <mergeCell ref="C155:C162"/>
    <mergeCell ref="D167:D170"/>
    <mergeCell ref="F163:F170"/>
    <mergeCell ref="D155:D158"/>
    <mergeCell ref="M163:M170"/>
    <mergeCell ref="B163:B170"/>
    <mergeCell ref="C163:C170"/>
    <mergeCell ref="N147:N154"/>
    <mergeCell ref="AC155:AC162"/>
    <mergeCell ref="AE155:AE162"/>
    <mergeCell ref="AF155:AF162"/>
    <mergeCell ref="F155:F162"/>
    <mergeCell ref="M155:M162"/>
    <mergeCell ref="W155:W162"/>
    <mergeCell ref="Y155:Y162"/>
    <mergeCell ref="Z155:Z162"/>
    <mergeCell ref="S155:S162"/>
    <mergeCell ref="AG147:AG154"/>
    <mergeCell ref="P147:P154"/>
    <mergeCell ref="Q147:Q154"/>
    <mergeCell ref="R147:R154"/>
    <mergeCell ref="S147:S154"/>
    <mergeCell ref="T147:T154"/>
    <mergeCell ref="U147:U154"/>
    <mergeCell ref="AJ147:AJ154"/>
    <mergeCell ref="V147:V154"/>
    <mergeCell ref="W147:W154"/>
    <mergeCell ref="X147:X154"/>
    <mergeCell ref="Y147:Y154"/>
    <mergeCell ref="Z147:Z154"/>
    <mergeCell ref="AA147:AA154"/>
    <mergeCell ref="AC147:AC154"/>
    <mergeCell ref="AE147:AE154"/>
    <mergeCell ref="AF147:AF154"/>
    <mergeCell ref="O147:O154"/>
    <mergeCell ref="AJ139:AJ146"/>
    <mergeCell ref="X139:X146"/>
    <mergeCell ref="AA139:AA146"/>
    <mergeCell ref="AI139:AI146"/>
    <mergeCell ref="AE139:AE146"/>
    <mergeCell ref="AF139:AF146"/>
    <mergeCell ref="AG139:AG146"/>
    <mergeCell ref="AI147:AI154"/>
    <mergeCell ref="S139:S146"/>
    <mergeCell ref="B139:B146"/>
    <mergeCell ref="C139:C146"/>
    <mergeCell ref="D139:D142"/>
    <mergeCell ref="D143:D146"/>
    <mergeCell ref="M147:M154"/>
    <mergeCell ref="F147:F154"/>
    <mergeCell ref="D151:D154"/>
    <mergeCell ref="D147:D150"/>
    <mergeCell ref="B147:B154"/>
    <mergeCell ref="C147:C154"/>
    <mergeCell ref="AJ131:AJ138"/>
    <mergeCell ref="AA131:AA138"/>
    <mergeCell ref="AC131:AC138"/>
    <mergeCell ref="AE131:AE138"/>
    <mergeCell ref="AF131:AF138"/>
    <mergeCell ref="AG131:AG138"/>
    <mergeCell ref="AI131:AI138"/>
    <mergeCell ref="Z131:Z138"/>
    <mergeCell ref="T131:T138"/>
    <mergeCell ref="U131:U138"/>
    <mergeCell ref="AC139:AC146"/>
    <mergeCell ref="Y139:Y146"/>
    <mergeCell ref="Z139:Z146"/>
    <mergeCell ref="U139:U146"/>
    <mergeCell ref="V139:V146"/>
    <mergeCell ref="W139:W146"/>
    <mergeCell ref="T139:T146"/>
    <mergeCell ref="O139:O146"/>
    <mergeCell ref="F139:F146"/>
    <mergeCell ref="M139:M146"/>
    <mergeCell ref="N139:N146"/>
    <mergeCell ref="Q139:Q146"/>
    <mergeCell ref="P139:P146"/>
    <mergeCell ref="R139:R146"/>
    <mergeCell ref="R131:R138"/>
    <mergeCell ref="S131:S138"/>
    <mergeCell ref="V131:V138"/>
    <mergeCell ref="W131:W138"/>
    <mergeCell ref="X131:X138"/>
    <mergeCell ref="Y131:Y138"/>
    <mergeCell ref="Q123:Q130"/>
    <mergeCell ref="P123:P130"/>
    <mergeCell ref="O123:O130"/>
    <mergeCell ref="W123:W130"/>
    <mergeCell ref="Y123:Y130"/>
    <mergeCell ref="O131:O138"/>
    <mergeCell ref="P131:P138"/>
    <mergeCell ref="Q131:Q138"/>
    <mergeCell ref="Z123:Z130"/>
    <mergeCell ref="S123:S130"/>
    <mergeCell ref="T123:T130"/>
    <mergeCell ref="R123:R130"/>
    <mergeCell ref="B131:B138"/>
    <mergeCell ref="C131:C138"/>
    <mergeCell ref="D131:D134"/>
    <mergeCell ref="X123:X130"/>
    <mergeCell ref="U123:U130"/>
    <mergeCell ref="V123:V130"/>
    <mergeCell ref="N123:N130"/>
    <mergeCell ref="D135:D138"/>
    <mergeCell ref="F131:F138"/>
    <mergeCell ref="D123:D126"/>
    <mergeCell ref="M131:M138"/>
    <mergeCell ref="N131:N138"/>
    <mergeCell ref="AJ123:AJ130"/>
    <mergeCell ref="D127:D130"/>
    <mergeCell ref="AG123:AG130"/>
    <mergeCell ref="AI123:AI130"/>
    <mergeCell ref="AA123:AA130"/>
    <mergeCell ref="AC123:AC130"/>
    <mergeCell ref="AE123:AE130"/>
    <mergeCell ref="AF123:AF130"/>
    <mergeCell ref="F123:F130"/>
    <mergeCell ref="M123:M130"/>
    <mergeCell ref="B123:B130"/>
    <mergeCell ref="C123:C130"/>
    <mergeCell ref="B115:B122"/>
    <mergeCell ref="C115:C122"/>
    <mergeCell ref="AC115:AC122"/>
    <mergeCell ref="AE115:AE122"/>
    <mergeCell ref="X115:X122"/>
    <mergeCell ref="Y115:Y122"/>
    <mergeCell ref="Z115:Z122"/>
    <mergeCell ref="AA115:AA122"/>
    <mergeCell ref="AF115:AF122"/>
    <mergeCell ref="AG115:AG122"/>
    <mergeCell ref="P115:P122"/>
    <mergeCell ref="Q115:Q122"/>
    <mergeCell ref="R115:R122"/>
    <mergeCell ref="S115:S122"/>
    <mergeCell ref="T115:T122"/>
    <mergeCell ref="U115:U122"/>
    <mergeCell ref="V115:V122"/>
    <mergeCell ref="W115:W122"/>
    <mergeCell ref="O115:O122"/>
    <mergeCell ref="AJ107:AJ114"/>
    <mergeCell ref="X107:X114"/>
    <mergeCell ref="AA107:AA114"/>
    <mergeCell ref="AI107:AI114"/>
    <mergeCell ref="AE107:AE114"/>
    <mergeCell ref="AF107:AF114"/>
    <mergeCell ref="AG107:AG114"/>
    <mergeCell ref="AI115:AI122"/>
    <mergeCell ref="AJ115:AJ122"/>
    <mergeCell ref="B107:B114"/>
    <mergeCell ref="C107:C114"/>
    <mergeCell ref="D107:D110"/>
    <mergeCell ref="D111:D114"/>
    <mergeCell ref="M115:M122"/>
    <mergeCell ref="F115:F122"/>
    <mergeCell ref="D119:D122"/>
    <mergeCell ref="D115:D118"/>
    <mergeCell ref="AJ99:AJ106"/>
    <mergeCell ref="AA99:AA106"/>
    <mergeCell ref="AC99:AC106"/>
    <mergeCell ref="AE99:AE106"/>
    <mergeCell ref="AF99:AF106"/>
    <mergeCell ref="AG99:AG106"/>
    <mergeCell ref="AI99:AI106"/>
    <mergeCell ref="Z99:Z106"/>
    <mergeCell ref="T99:T106"/>
    <mergeCell ref="U99:U106"/>
    <mergeCell ref="AC107:AC114"/>
    <mergeCell ref="Y107:Y114"/>
    <mergeCell ref="Z107:Z114"/>
    <mergeCell ref="U107:U114"/>
    <mergeCell ref="V107:V114"/>
    <mergeCell ref="W107:W114"/>
    <mergeCell ref="T107:T114"/>
    <mergeCell ref="S107:S114"/>
    <mergeCell ref="O107:O114"/>
    <mergeCell ref="F107:F114"/>
    <mergeCell ref="M107:M114"/>
    <mergeCell ref="N107:N114"/>
    <mergeCell ref="Q107:Q114"/>
    <mergeCell ref="P107:P114"/>
    <mergeCell ref="R107:R114"/>
    <mergeCell ref="R99:R106"/>
    <mergeCell ref="S99:S106"/>
    <mergeCell ref="V99:V106"/>
    <mergeCell ref="W99:W106"/>
    <mergeCell ref="X99:X106"/>
    <mergeCell ref="Y99:Y106"/>
    <mergeCell ref="W91:W98"/>
    <mergeCell ref="Y91:Y98"/>
    <mergeCell ref="Z91:Z98"/>
    <mergeCell ref="S91:S98"/>
    <mergeCell ref="T91:T98"/>
    <mergeCell ref="R91:R98"/>
    <mergeCell ref="B99:B106"/>
    <mergeCell ref="C99:C106"/>
    <mergeCell ref="D99:D102"/>
    <mergeCell ref="X91:X98"/>
    <mergeCell ref="U91:U98"/>
    <mergeCell ref="V91:V98"/>
    <mergeCell ref="O99:O106"/>
    <mergeCell ref="P99:P106"/>
    <mergeCell ref="Q99:Q106"/>
    <mergeCell ref="N91:N98"/>
    <mergeCell ref="D103:D106"/>
    <mergeCell ref="F99:F106"/>
    <mergeCell ref="D91:D94"/>
    <mergeCell ref="M99:M106"/>
    <mergeCell ref="N99:N106"/>
    <mergeCell ref="AJ91:AJ98"/>
    <mergeCell ref="D95:D98"/>
    <mergeCell ref="AG91:AG98"/>
    <mergeCell ref="AI91:AI98"/>
    <mergeCell ref="AA91:AA98"/>
    <mergeCell ref="AC91:AC98"/>
    <mergeCell ref="AE91:AE98"/>
    <mergeCell ref="AF91:AF98"/>
    <mergeCell ref="F91:F98"/>
    <mergeCell ref="M91:M98"/>
    <mergeCell ref="B91:B98"/>
    <mergeCell ref="C91:C98"/>
    <mergeCell ref="Q91:Q98"/>
    <mergeCell ref="P91:P98"/>
    <mergeCell ref="O91:O98"/>
    <mergeCell ref="AF83:AF90"/>
    <mergeCell ref="AG83:AG90"/>
    <mergeCell ref="P83:P90"/>
    <mergeCell ref="Q83:Q90"/>
    <mergeCell ref="R83:R90"/>
    <mergeCell ref="S83:S90"/>
    <mergeCell ref="T83:T90"/>
    <mergeCell ref="U83:U90"/>
    <mergeCell ref="AI83:AI90"/>
    <mergeCell ref="AJ83:AJ90"/>
    <mergeCell ref="V83:V90"/>
    <mergeCell ref="W83:W90"/>
    <mergeCell ref="X83:X90"/>
    <mergeCell ref="Y83:Y90"/>
    <mergeCell ref="Z83:Z90"/>
    <mergeCell ref="AA83:AA90"/>
    <mergeCell ref="AC83:AC90"/>
    <mergeCell ref="AE83:AE90"/>
    <mergeCell ref="AJ75:AJ82"/>
    <mergeCell ref="X75:X82"/>
    <mergeCell ref="AA75:AA82"/>
    <mergeCell ref="AI75:AI82"/>
    <mergeCell ref="AE75:AE82"/>
    <mergeCell ref="AF75:AF82"/>
    <mergeCell ref="AG75:AG82"/>
    <mergeCell ref="B75:B82"/>
    <mergeCell ref="C75:C82"/>
    <mergeCell ref="D75:D78"/>
    <mergeCell ref="D79:D82"/>
    <mergeCell ref="M83:M90"/>
    <mergeCell ref="F83:F90"/>
    <mergeCell ref="D87:D90"/>
    <mergeCell ref="D83:D86"/>
    <mergeCell ref="B83:B90"/>
    <mergeCell ref="C83:C90"/>
    <mergeCell ref="AJ67:AJ74"/>
    <mergeCell ref="AA67:AA74"/>
    <mergeCell ref="AC67:AC74"/>
    <mergeCell ref="AE67:AE74"/>
    <mergeCell ref="AF67:AF74"/>
    <mergeCell ref="AG67:AG74"/>
    <mergeCell ref="AI67:AI74"/>
    <mergeCell ref="Z67:Z74"/>
    <mergeCell ref="T67:T74"/>
    <mergeCell ref="U67:U74"/>
    <mergeCell ref="AC75:AC82"/>
    <mergeCell ref="Y75:Y82"/>
    <mergeCell ref="Z75:Z82"/>
    <mergeCell ref="U75:U82"/>
    <mergeCell ref="V75:V82"/>
    <mergeCell ref="W75:W82"/>
    <mergeCell ref="T75:T82"/>
    <mergeCell ref="S75:S82"/>
    <mergeCell ref="O75:O82"/>
    <mergeCell ref="F75:F82"/>
    <mergeCell ref="M75:M82"/>
    <mergeCell ref="N75:N82"/>
    <mergeCell ref="Q75:Q82"/>
    <mergeCell ref="P75:P82"/>
    <mergeCell ref="R75:R82"/>
    <mergeCell ref="R67:R74"/>
    <mergeCell ref="S67:S74"/>
    <mergeCell ref="V67:V74"/>
    <mergeCell ref="W67:W74"/>
    <mergeCell ref="X67:X74"/>
    <mergeCell ref="Y67:Y74"/>
    <mergeCell ref="Q59:Q66"/>
    <mergeCell ref="P59:P66"/>
    <mergeCell ref="O59:O66"/>
    <mergeCell ref="W59:W66"/>
    <mergeCell ref="Y59:Y66"/>
    <mergeCell ref="Z59:Z66"/>
    <mergeCell ref="S59:S66"/>
    <mergeCell ref="T59:T66"/>
    <mergeCell ref="R59:R66"/>
    <mergeCell ref="B67:B74"/>
    <mergeCell ref="C67:C74"/>
    <mergeCell ref="D67:D70"/>
    <mergeCell ref="X59:X66"/>
    <mergeCell ref="U59:U66"/>
    <mergeCell ref="V59:V66"/>
    <mergeCell ref="O67:O74"/>
    <mergeCell ref="P67:P74"/>
    <mergeCell ref="Q67:Q74"/>
    <mergeCell ref="N59:N66"/>
    <mergeCell ref="D71:D74"/>
    <mergeCell ref="F67:F74"/>
    <mergeCell ref="D59:D62"/>
    <mergeCell ref="M67:M74"/>
    <mergeCell ref="N67:N74"/>
    <mergeCell ref="AJ59:AJ66"/>
    <mergeCell ref="D63:D66"/>
    <mergeCell ref="AG59:AG66"/>
    <mergeCell ref="AI59:AI66"/>
    <mergeCell ref="AA59:AA66"/>
    <mergeCell ref="AC59:AC66"/>
    <mergeCell ref="AE59:AE66"/>
    <mergeCell ref="AF59:AF66"/>
    <mergeCell ref="F59:F66"/>
    <mergeCell ref="M59:M66"/>
    <mergeCell ref="F51:F58"/>
    <mergeCell ref="AE51:AE58"/>
    <mergeCell ref="AF51:AF58"/>
    <mergeCell ref="M51:M58"/>
    <mergeCell ref="N51:N58"/>
    <mergeCell ref="D55:D58"/>
    <mergeCell ref="B59:B66"/>
    <mergeCell ref="C59:C66"/>
    <mergeCell ref="B51:B58"/>
    <mergeCell ref="C51:C58"/>
    <mergeCell ref="D51:D54"/>
    <mergeCell ref="P43:P50"/>
    <mergeCell ref="AG51:AG58"/>
    <mergeCell ref="P51:P58"/>
    <mergeCell ref="Q51:Q58"/>
    <mergeCell ref="R51:R58"/>
    <mergeCell ref="S51:S58"/>
    <mergeCell ref="T51:T58"/>
    <mergeCell ref="U51:U58"/>
    <mergeCell ref="W51:W58"/>
    <mergeCell ref="AC51:AC58"/>
    <mergeCell ref="Y43:Y50"/>
    <mergeCell ref="AA43:AA50"/>
    <mergeCell ref="AC43:AC50"/>
    <mergeCell ref="AE43:AE50"/>
    <mergeCell ref="O51:O58"/>
    <mergeCell ref="X51:X58"/>
    <mergeCell ref="Y51:Y58"/>
    <mergeCell ref="Z51:Z58"/>
    <mergeCell ref="AA51:AA58"/>
    <mergeCell ref="Z43:Z50"/>
    <mergeCell ref="AI51:AI58"/>
    <mergeCell ref="AJ51:AJ58"/>
    <mergeCell ref="V51:V58"/>
    <mergeCell ref="D47:D50"/>
    <mergeCell ref="AG43:AG50"/>
    <mergeCell ref="AI43:AI50"/>
    <mergeCell ref="U43:U50"/>
    <mergeCell ref="V43:V50"/>
    <mergeCell ref="X43:X50"/>
    <mergeCell ref="AJ43:AJ50"/>
    <mergeCell ref="D43:D46"/>
    <mergeCell ref="D39:D42"/>
    <mergeCell ref="AJ35:AJ42"/>
    <mergeCell ref="AA35:AA42"/>
    <mergeCell ref="AC35:AC42"/>
    <mergeCell ref="AE35:AE42"/>
    <mergeCell ref="AF35:AF42"/>
    <mergeCell ref="AI35:AI42"/>
    <mergeCell ref="AG35:AG42"/>
    <mergeCell ref="AF43:AF50"/>
    <mergeCell ref="F43:F50"/>
    <mergeCell ref="X35:X42"/>
    <mergeCell ref="M43:M50"/>
    <mergeCell ref="N43:N50"/>
    <mergeCell ref="R35:R42"/>
    <mergeCell ref="B35:B42"/>
    <mergeCell ref="C35:C42"/>
    <mergeCell ref="D35:D38"/>
    <mergeCell ref="B43:B50"/>
    <mergeCell ref="C43:C50"/>
    <mergeCell ref="O35:O42"/>
    <mergeCell ref="X27:X34"/>
    <mergeCell ref="P27:P34"/>
    <mergeCell ref="V27:V34"/>
    <mergeCell ref="Q43:Q50"/>
    <mergeCell ref="R43:R50"/>
    <mergeCell ref="W43:W50"/>
    <mergeCell ref="T43:T50"/>
    <mergeCell ref="S43:S50"/>
    <mergeCell ref="O43:O50"/>
    <mergeCell ref="Z35:Z42"/>
    <mergeCell ref="W27:W34"/>
    <mergeCell ref="U35:U42"/>
    <mergeCell ref="P35:P42"/>
    <mergeCell ref="Q35:Q42"/>
    <mergeCell ref="F27:F34"/>
    <mergeCell ref="T35:T42"/>
    <mergeCell ref="M27:M34"/>
    <mergeCell ref="Q27:Q34"/>
    <mergeCell ref="N35:N42"/>
    <mergeCell ref="R27:R34"/>
    <mergeCell ref="Y35:Y42"/>
    <mergeCell ref="AG27:AG34"/>
    <mergeCell ref="AI27:AI34"/>
    <mergeCell ref="AA27:AA34"/>
    <mergeCell ref="AC27:AC34"/>
    <mergeCell ref="AE27:AE34"/>
    <mergeCell ref="AF27:AF34"/>
    <mergeCell ref="Y27:Y34"/>
    <mergeCell ref="Z27:Z34"/>
    <mergeCell ref="B27:B34"/>
    <mergeCell ref="C27:C34"/>
    <mergeCell ref="D27:D30"/>
    <mergeCell ref="D31:D34"/>
    <mergeCell ref="N27:N34"/>
    <mergeCell ref="F35:F42"/>
    <mergeCell ref="M35:M42"/>
    <mergeCell ref="N19:N26"/>
    <mergeCell ref="V35:V42"/>
    <mergeCell ref="W35:W42"/>
    <mergeCell ref="Q19:Q26"/>
    <mergeCell ref="P19:P26"/>
    <mergeCell ref="U27:U34"/>
    <mergeCell ref="S35:S42"/>
    <mergeCell ref="S27:S34"/>
    <mergeCell ref="T27:T34"/>
    <mergeCell ref="O27:O34"/>
    <mergeCell ref="AG19:AG26"/>
    <mergeCell ref="Z19:Z26"/>
    <mergeCell ref="AI19:AI26"/>
    <mergeCell ref="O19:O26"/>
    <mergeCell ref="B19:B26"/>
    <mergeCell ref="C19:C26"/>
    <mergeCell ref="F19:F26"/>
    <mergeCell ref="D19:D22"/>
    <mergeCell ref="M19:M26"/>
    <mergeCell ref="D23:D26"/>
    <mergeCell ref="U19:U26"/>
    <mergeCell ref="R19:R26"/>
    <mergeCell ref="S19:S26"/>
    <mergeCell ref="T19:T26"/>
    <mergeCell ref="AA19:AA26"/>
    <mergeCell ref="AC19:AC26"/>
    <mergeCell ref="V19:V26"/>
    <mergeCell ref="W19:W26"/>
    <mergeCell ref="X19:X26"/>
    <mergeCell ref="Y19:Y26"/>
    <mergeCell ref="AE11:AE18"/>
    <mergeCell ref="Z11:Z18"/>
    <mergeCell ref="V11:V18"/>
    <mergeCell ref="W11:W18"/>
    <mergeCell ref="AJ27:AJ34"/>
    <mergeCell ref="AJ11:AJ18"/>
    <mergeCell ref="AE19:AE26"/>
    <mergeCell ref="AF11:AF18"/>
    <mergeCell ref="AJ19:AJ26"/>
    <mergeCell ref="AF19:AF26"/>
    <mergeCell ref="AJ3:AJ10"/>
    <mergeCell ref="AA3:AA10"/>
    <mergeCell ref="AC3:AC10"/>
    <mergeCell ref="AE3:AE10"/>
    <mergeCell ref="AF3:AF10"/>
    <mergeCell ref="AG3:AG10"/>
    <mergeCell ref="AI3:AI10"/>
    <mergeCell ref="AI11:AI18"/>
    <mergeCell ref="U11:U18"/>
    <mergeCell ref="V3:V10"/>
    <mergeCell ref="Y3:Y10"/>
    <mergeCell ref="W3:W10"/>
    <mergeCell ref="Y11:Y18"/>
    <mergeCell ref="X11:X18"/>
    <mergeCell ref="AA11:AA18"/>
    <mergeCell ref="AC11:AC18"/>
    <mergeCell ref="AG11:AG18"/>
    <mergeCell ref="Z3:Z10"/>
    <mergeCell ref="R3:R10"/>
    <mergeCell ref="Q11:Q18"/>
    <mergeCell ref="P11:P18"/>
    <mergeCell ref="P3:P10"/>
    <mergeCell ref="S11:S18"/>
    <mergeCell ref="Q3:Q10"/>
    <mergeCell ref="X3:X10"/>
    <mergeCell ref="T11:T18"/>
    <mergeCell ref="U3:U10"/>
    <mergeCell ref="F3:F10"/>
    <mergeCell ref="N11:N18"/>
    <mergeCell ref="N3:N10"/>
    <mergeCell ref="O3:O10"/>
    <mergeCell ref="R11:R18"/>
    <mergeCell ref="T3:T10"/>
    <mergeCell ref="S3:S10"/>
    <mergeCell ref="O11:O18"/>
    <mergeCell ref="F11:F18"/>
    <mergeCell ref="B3:B10"/>
    <mergeCell ref="C3:C10"/>
    <mergeCell ref="D3:D6"/>
    <mergeCell ref="D7:D10"/>
    <mergeCell ref="M3:M10"/>
    <mergeCell ref="B11:B18"/>
    <mergeCell ref="M11:M18"/>
    <mergeCell ref="C11:C18"/>
    <mergeCell ref="D15:D18"/>
    <mergeCell ref="D11:D14"/>
    <mergeCell ref="N83:N90"/>
    <mergeCell ref="O83:O90"/>
    <mergeCell ref="N115:N122"/>
    <mergeCell ref="AQ3:AQ10"/>
    <mergeCell ref="AQ11:AQ18"/>
    <mergeCell ref="AQ19:AQ26"/>
    <mergeCell ref="AQ27:AQ34"/>
    <mergeCell ref="AQ67:AQ74"/>
    <mergeCell ref="AQ75:AQ82"/>
    <mergeCell ref="AQ83:AQ90"/>
    <mergeCell ref="AQ91:AQ98"/>
    <mergeCell ref="AQ35:AQ42"/>
    <mergeCell ref="AQ43:AQ50"/>
    <mergeCell ref="AQ51:AQ58"/>
    <mergeCell ref="AQ59:AQ66"/>
    <mergeCell ref="AQ131:AQ138"/>
    <mergeCell ref="AQ139:AQ146"/>
    <mergeCell ref="AQ147:AQ154"/>
    <mergeCell ref="AQ155:AQ162"/>
    <mergeCell ref="AQ99:AQ106"/>
    <mergeCell ref="AQ107:AQ114"/>
    <mergeCell ref="AQ115:AQ122"/>
    <mergeCell ref="AQ123:AQ130"/>
    <mergeCell ref="AQ195:AQ202"/>
    <mergeCell ref="AQ203:AQ210"/>
    <mergeCell ref="AQ211:AQ218"/>
    <mergeCell ref="AQ219:AQ226"/>
    <mergeCell ref="AQ163:AQ170"/>
    <mergeCell ref="AQ171:AQ178"/>
    <mergeCell ref="AQ179:AQ186"/>
    <mergeCell ref="AQ187:AQ194"/>
  </mergeCells>
  <conditionalFormatting sqref="I11 I15 I19 I23 I35 I39 I43 I47 I51 I55 I59 I63 I67 I71 I75 I79 I83 I87 I91 I95 I99 I103 I107 I111 I115 I119 I123 I127 I131 I135 I139 I143 I147 I151 I155 I159 I163 I167 I171 I175 I179 I183 I187 I191 I195 I199 I203 I207 I211 I215 I219 I223">
    <cfRule type="cellIs" dxfId="88" priority="24" stopIfTrue="1" operator="equal">
      <formula>"Starter"</formula>
    </cfRule>
  </conditionalFormatting>
  <conditionalFormatting sqref="G11:G26 G35:G226">
    <cfRule type="cellIs" dxfId="87" priority="15" stopIfTrue="1" operator="equal">
      <formula>"Starter"</formula>
    </cfRule>
    <cfRule type="cellIs" dxfId="86" priority="16" stopIfTrue="1" operator="equal">
      <formula>"Main"</formula>
    </cfRule>
    <cfRule type="cellIs" dxfId="85" priority="17" stopIfTrue="1" operator="equal">
      <formula>"Plenary"</formula>
    </cfRule>
  </conditionalFormatting>
  <conditionalFormatting sqref="M3:M26 M35:M226">
    <cfRule type="cellIs" dxfId="84" priority="12" stopIfTrue="1" operator="equal">
      <formula>0</formula>
    </cfRule>
    <cfRule type="expression" dxfId="83" priority="13" stopIfTrue="1">
      <formula>AQ3="H/W"</formula>
    </cfRule>
    <cfRule type="expression" dxfId="82" priority="14" stopIfTrue="1">
      <formula>AQ3="Collect H/W"</formula>
    </cfRule>
  </conditionalFormatting>
  <conditionalFormatting sqref="I3 I7">
    <cfRule type="cellIs" dxfId="81" priority="11" stopIfTrue="1" operator="equal">
      <formula>"Starter"</formula>
    </cfRule>
  </conditionalFormatting>
  <conditionalFormatting sqref="G3:G10">
    <cfRule type="cellIs" dxfId="80" priority="8" stopIfTrue="1" operator="equal">
      <formula>"Starter"</formula>
    </cfRule>
    <cfRule type="cellIs" dxfId="79" priority="9" stopIfTrue="1" operator="equal">
      <formula>"Main"</formula>
    </cfRule>
    <cfRule type="cellIs" dxfId="78" priority="10" stopIfTrue="1" operator="equal">
      <formula>"Plenary"</formula>
    </cfRule>
  </conditionalFormatting>
  <conditionalFormatting sqref="I27 I31">
    <cfRule type="cellIs" dxfId="77" priority="7" stopIfTrue="1" operator="equal">
      <formula>"Starter"</formula>
    </cfRule>
  </conditionalFormatting>
  <conditionalFormatting sqref="G27:G34">
    <cfRule type="cellIs" dxfId="76" priority="4" stopIfTrue="1" operator="equal">
      <formula>"Starter"</formula>
    </cfRule>
    <cfRule type="cellIs" dxfId="75" priority="5" stopIfTrue="1" operator="equal">
      <formula>"Main"</formula>
    </cfRule>
    <cfRule type="cellIs" dxfId="74" priority="6" stopIfTrue="1" operator="equal">
      <formula>"Plenary"</formula>
    </cfRule>
  </conditionalFormatting>
  <conditionalFormatting sqref="M27:M34">
    <cfRule type="cellIs" dxfId="73" priority="1" stopIfTrue="1" operator="equal">
      <formula>0</formula>
    </cfRule>
    <cfRule type="expression" dxfId="72" priority="2" stopIfTrue="1">
      <formula>AQ27="H/W"</formula>
    </cfRule>
    <cfRule type="expression" dxfId="71" priority="3" stopIfTrue="1">
      <formula>AQ27="Collect H/W"</formula>
    </cfRule>
  </conditionalFormatting>
  <dataValidations count="8">
    <dataValidation type="list" allowBlank="1" showInputMessage="1" showErrorMessage="1" sqref="G2:G226">
      <formula1>Starter</formula1>
    </dataValidation>
    <dataValidation type="list" allowBlank="1" showInputMessage="1" showErrorMessage="1" sqref="K2:K226">
      <formula1>VAK</formula1>
    </dataValidation>
    <dataValidation type="list" allowBlank="1" showInputMessage="1" showErrorMessage="1" sqref="L3:L9 L11:L17 L19:L25 L27:L33 L35:L41 L43:L49 L51:L57 L59:L65 L67:L73 L75:L81 L83:L89 L91:L97 L99:L105 L107:L113 L115:L121 L123:L129 L131:L137 L139:L145 L147:L153 L155:L161 L163:L169 L171:L177 L179:L185 L187:L193 L195:L201 L203:L209 L211:L217 L219:L225">
      <formula1>YesNo</formula1>
    </dataValidation>
    <dataValidation type="list" allowBlank="1" showInputMessage="1" showErrorMessage="1" sqref="Q3 Q11 Q19 Q27 Q35 Q43 Q51 Q59 Q67 Q75 Q83 Q91 Q99 Q107 Q115 Q123 Q131 Q139 Q147 Q155 Q163 Q171 Q179 Q187 Q195 Q203 Q211 Q219">
      <formula1>Risk</formula1>
    </dataValidation>
    <dataValidation type="list" allowBlank="1" showInputMessage="1" showErrorMessage="1" sqref="O3 O11 O19 O27 O35 O43 O51 O59 O67 O75 O83 O91 O99 O107 O115 O123 O131 O139 O147 O155 O163 O171 O179 O187 O195 O203 O211 O219">
      <formula1>Differentiation</formula1>
    </dataValidation>
    <dataValidation type="list" allowBlank="1" showInputMessage="1" showErrorMessage="1" sqref="I2:I226">
      <formula1>Activity</formula1>
    </dataValidation>
    <dataValidation type="list" allowBlank="1" showInputMessage="1" showErrorMessage="1" sqref="H2:H226">
      <formula1>Timings</formula1>
    </dataValidation>
    <dataValidation type="list" allowBlank="1" showInputMessage="1" showErrorMessage="1" sqref="M3:N65536 AQ3:AQ65536">
      <formula1>Homelist</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93</vt:i4>
      </vt:variant>
    </vt:vector>
  </HeadingPairs>
  <TitlesOfParts>
    <vt:vector size="135" baseType="lpstr">
      <vt:lpstr>Lesson</vt:lpstr>
      <vt:lpstr>Day</vt:lpstr>
      <vt:lpstr>Week</vt:lpstr>
      <vt:lpstr>Equipment</vt:lpstr>
      <vt:lpstr>7c2</vt:lpstr>
      <vt:lpstr>8a1</vt:lpstr>
      <vt:lpstr>9b4</vt:lpstr>
      <vt:lpstr>10a2</vt:lpstr>
      <vt:lpstr>11b3</vt:lpstr>
      <vt:lpstr>12</vt:lpstr>
      <vt:lpstr>13</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Rooms</vt:lpstr>
      <vt:lpstr>Year</vt:lpstr>
      <vt:lpstr>Marking</vt:lpstr>
      <vt:lpstr>Homework</vt:lpstr>
      <vt:lpstr>Lists</vt:lpstr>
      <vt:lpstr>About</vt:lpstr>
      <vt:lpstr>Rooms!Activity</vt:lpstr>
      <vt:lpstr>Activity</vt:lpstr>
      <vt:lpstr>Rooms!Area</vt:lpstr>
      <vt:lpstr>Area</vt:lpstr>
      <vt:lpstr>Rooms!Class</vt:lpstr>
      <vt:lpstr>Class</vt:lpstr>
      <vt:lpstr>Class1</vt:lpstr>
      <vt:lpstr>Class2</vt:lpstr>
      <vt:lpstr>Class3</vt:lpstr>
      <vt:lpstr>Class4</vt:lpstr>
      <vt:lpstr>Class5</vt:lpstr>
      <vt:lpstr>Class6</vt:lpstr>
      <vt:lpstr>Class7</vt:lpstr>
      <vt:lpstr>CWHW</vt:lpstr>
      <vt:lpstr>Rooms!Dates</vt:lpstr>
      <vt:lpstr>Dates</vt:lpstr>
      <vt:lpstr>Dates3</vt:lpstr>
      <vt:lpstr>Rooms!Differentiation</vt:lpstr>
      <vt:lpstr>Differentiation</vt:lpstr>
      <vt:lpstr>Rooms!Drop</vt:lpstr>
      <vt:lpstr>Drop</vt:lpstr>
      <vt:lpstr>EAL</vt:lpstr>
      <vt:lpstr>Entry</vt:lpstr>
      <vt:lpstr>Foundation</vt:lpstr>
      <vt:lpstr>Foundation2</vt:lpstr>
      <vt:lpstr>Rooms!Group</vt:lpstr>
      <vt:lpstr>Group</vt:lpstr>
      <vt:lpstr>Group1</vt:lpstr>
      <vt:lpstr>Group10</vt:lpstr>
      <vt:lpstr>Group11</vt:lpstr>
      <vt:lpstr>Group12</vt:lpstr>
      <vt:lpstr>Group2</vt:lpstr>
      <vt:lpstr>Group3</vt:lpstr>
      <vt:lpstr>Group4</vt:lpstr>
      <vt:lpstr>Group5</vt:lpstr>
      <vt:lpstr>Group6</vt:lpstr>
      <vt:lpstr>Group7</vt:lpstr>
      <vt:lpstr>Group8</vt:lpstr>
      <vt:lpstr>Group9</vt:lpstr>
      <vt:lpstr>Higher</vt:lpstr>
      <vt:lpstr>Higher2</vt:lpstr>
      <vt:lpstr>Rooms!Homelist</vt:lpstr>
      <vt:lpstr>Homelist</vt:lpstr>
      <vt:lpstr>Rooms!Homework</vt:lpstr>
      <vt:lpstr>Homework</vt:lpstr>
      <vt:lpstr>Level</vt:lpstr>
      <vt:lpstr>Level2</vt:lpstr>
      <vt:lpstr>Rooms!listtimetable</vt:lpstr>
      <vt:lpstr>Rooms!M</vt:lpstr>
      <vt:lpstr>M</vt:lpstr>
      <vt:lpstr>Marking1</vt:lpstr>
      <vt:lpstr>Rooms!Marking12</vt:lpstr>
      <vt:lpstr>Marking2</vt:lpstr>
      <vt:lpstr>Marking3</vt:lpstr>
      <vt:lpstr>Marking4</vt:lpstr>
      <vt:lpstr>Marking5</vt:lpstr>
      <vt:lpstr>Marking6</vt:lpstr>
      <vt:lpstr>Marking7</vt:lpstr>
      <vt:lpstr>Monitoring</vt:lpstr>
      <vt:lpstr>Rooms!N</vt:lpstr>
      <vt:lpstr>N</vt:lpstr>
      <vt:lpstr>NME</vt:lpstr>
      <vt:lpstr>Notices</vt:lpstr>
      <vt:lpstr>Rooms!Number</vt:lpstr>
      <vt:lpstr>Number</vt:lpstr>
      <vt:lpstr>Objectives</vt:lpstr>
      <vt:lpstr>Sheet13!OLE_LINK1</vt:lpstr>
      <vt:lpstr>Onoff</vt:lpstr>
      <vt:lpstr>Penalty</vt:lpstr>
      <vt:lpstr>Rooms!Planner</vt:lpstr>
      <vt:lpstr>Planner</vt:lpstr>
      <vt:lpstr>Day!Print_Area</vt:lpstr>
      <vt:lpstr>Equipment!Print_Area</vt:lpstr>
      <vt:lpstr>Rooms!Risk</vt:lpstr>
      <vt:lpstr>Risk</vt:lpstr>
      <vt:lpstr>Rooms</vt:lpstr>
      <vt:lpstr>Rooms!sc</vt:lpstr>
      <vt:lpstr>sc</vt:lpstr>
      <vt:lpstr>Scale</vt:lpstr>
      <vt:lpstr>SEN</vt:lpstr>
      <vt:lpstr>Rooms!Starter</vt:lpstr>
      <vt:lpstr>Starter</vt:lpstr>
      <vt:lpstr>Rooms!Timetable</vt:lpstr>
      <vt:lpstr>Timetable</vt:lpstr>
      <vt:lpstr>Rooms!Timings</vt:lpstr>
      <vt:lpstr>Timings</vt:lpstr>
      <vt:lpstr>Rooms!VAK</vt:lpstr>
      <vt:lpstr>VAK</vt:lpstr>
      <vt:lpstr>Weekplan</vt:lpstr>
      <vt:lpstr>Rooms!Whole</vt:lpstr>
      <vt:lpstr>Whole</vt:lpstr>
      <vt:lpstr>Rooms!YesNo</vt:lpstr>
      <vt:lpstr>YesNo</vt:lpstr>
    </vt:vector>
  </TitlesOfParts>
  <Company>Footprints-Science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Teacher Planner</dc:title>
  <dc:creator>Footprints-Science</dc:creator>
  <cp:lastModifiedBy>Dell User</cp:lastModifiedBy>
  <cp:lastPrinted>2011-02-13T16:43:37Z</cp:lastPrinted>
  <dcterms:created xsi:type="dcterms:W3CDTF">2010-09-14T10:55:17Z</dcterms:created>
  <dcterms:modified xsi:type="dcterms:W3CDTF">2023-11-29T22:31:05Z</dcterms:modified>
</cp:coreProperties>
</file>